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8d4fb8ddb56527/Documents/"/>
    </mc:Choice>
  </mc:AlternateContent>
  <xr:revisionPtr revIDLastSave="211" documentId="8_{33A37476-6879-41C5-BC2D-BB164166318F}" xr6:coauthVersionLast="47" xr6:coauthVersionMax="47" xr10:uidLastSave="{B8A7A14E-0E35-49D7-9C0C-BB6A96521749}"/>
  <bookViews>
    <workbookView xWindow="0" yWindow="75" windowWidth="28710" windowHeight="15525" activeTab="1" xr2:uid="{D820C000-C6BB-4505-9D4E-54E2655ECFF8}"/>
  </bookViews>
  <sheets>
    <sheet name="Normal vs FIA Example" sheetId="1" r:id="rId1"/>
    <sheet name="Retirement Ruin Exampl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5" i="2" l="1"/>
  <c r="K25" i="2" s="1"/>
  <c r="K26" i="2" s="1"/>
  <c r="K27" i="2" s="1"/>
  <c r="K28" i="2" s="1"/>
  <c r="K29" i="2" s="1"/>
  <c r="K30" i="2" s="1"/>
  <c r="K31" i="2" s="1"/>
  <c r="K32" i="2" s="1"/>
  <c r="K33" i="2" s="1"/>
  <c r="K34" i="2" s="1"/>
  <c r="K35" i="2" s="1"/>
  <c r="K36" i="2" s="1"/>
  <c r="K37" i="2" s="1"/>
  <c r="K38" i="2" s="1"/>
  <c r="K39" i="2" s="1"/>
  <c r="K40" i="2" s="1"/>
  <c r="K41" i="2" s="1"/>
  <c r="K42" i="2" s="1"/>
  <c r="K43" i="2" s="1"/>
  <c r="K44" i="2" s="1"/>
  <c r="K45" i="2" s="1"/>
  <c r="K46" i="2" s="1"/>
  <c r="K47" i="2" s="1"/>
  <c r="K48" i="2" s="1"/>
  <c r="K49" i="2" s="1"/>
  <c r="I26" i="2"/>
  <c r="I27" i="2" s="1"/>
  <c r="I28" i="2" s="1"/>
  <c r="I29" i="2" s="1"/>
  <c r="I30" i="2" s="1"/>
  <c r="I31" i="2" s="1"/>
  <c r="I32" i="2" s="1"/>
  <c r="I33" i="2" s="1"/>
  <c r="I34" i="2" s="1"/>
  <c r="I35" i="2" s="1"/>
  <c r="I36" i="2" s="1"/>
  <c r="I37" i="2" s="1"/>
  <c r="I38" i="2" s="1"/>
  <c r="I39" i="2" s="1"/>
  <c r="I40" i="2" s="1"/>
  <c r="I41" i="2" s="1"/>
  <c r="I42" i="2" s="1"/>
  <c r="I43" i="2" s="1"/>
  <c r="I44" i="2" s="1"/>
  <c r="I45" i="2" s="1"/>
  <c r="I46" i="2" s="1"/>
  <c r="I47" i="2" s="1"/>
  <c r="I48" i="2" s="1"/>
  <c r="I49" i="2" s="1"/>
  <c r="I50" i="2" s="1"/>
  <c r="I51" i="2" s="1"/>
  <c r="I52" i="2" s="1"/>
  <c r="I53" i="2" s="1"/>
  <c r="I54" i="2" s="1"/>
  <c r="I55" i="2" s="1"/>
  <c r="I56" i="2" s="1"/>
  <c r="I57" i="2" s="1"/>
  <c r="I58" i="2" s="1"/>
  <c r="I59" i="2" s="1"/>
  <c r="I60" i="2" s="1"/>
  <c r="I61" i="2" s="1"/>
  <c r="I62" i="2" s="1"/>
  <c r="I63" i="2" s="1"/>
  <c r="I64" i="2" s="1"/>
  <c r="I65" i="2" s="1"/>
  <c r="I66" i="2" s="1"/>
  <c r="I67" i="2" s="1"/>
  <c r="I68" i="2" s="1"/>
  <c r="I69" i="2" s="1"/>
  <c r="I70" i="2" s="1"/>
  <c r="I71" i="2" s="1"/>
  <c r="I72" i="2" s="1"/>
  <c r="I73" i="2" s="1"/>
  <c r="I74" i="2" s="1"/>
  <c r="Q25" i="2"/>
  <c r="C25" i="2"/>
  <c r="D25" i="2" s="1"/>
  <c r="E25" i="2" s="1"/>
  <c r="W74" i="2"/>
  <c r="X74" i="2" s="1"/>
  <c r="M74" i="2" s="1"/>
  <c r="W73" i="2"/>
  <c r="X73" i="2" s="1"/>
  <c r="M73" i="2" s="1"/>
  <c r="W72" i="2"/>
  <c r="X72" i="2" s="1"/>
  <c r="M72" i="2" s="1"/>
  <c r="W71" i="2"/>
  <c r="X71" i="2" s="1"/>
  <c r="M71" i="2" s="1"/>
  <c r="W70" i="2"/>
  <c r="X70" i="2" s="1"/>
  <c r="M70" i="2" s="1"/>
  <c r="W69" i="2"/>
  <c r="W68" i="2"/>
  <c r="X68" i="2" s="1"/>
  <c r="M68" i="2" s="1"/>
  <c r="W67" i="2"/>
  <c r="X67" i="2" s="1"/>
  <c r="M67" i="2" s="1"/>
  <c r="W66" i="2"/>
  <c r="W65" i="2"/>
  <c r="X65" i="2" s="1"/>
  <c r="M65" i="2" s="1"/>
  <c r="W64" i="2"/>
  <c r="X64" i="2" s="1"/>
  <c r="M64" i="2" s="1"/>
  <c r="W63" i="2"/>
  <c r="X63" i="2" s="1"/>
  <c r="M63" i="2" s="1"/>
  <c r="W62" i="2"/>
  <c r="X62" i="2" s="1"/>
  <c r="M62" i="2" s="1"/>
  <c r="W61" i="2"/>
  <c r="W60" i="2"/>
  <c r="X60" i="2" s="1"/>
  <c r="M60" i="2" s="1"/>
  <c r="W59" i="2"/>
  <c r="W58" i="2"/>
  <c r="X58" i="2" s="1"/>
  <c r="M58" i="2" s="1"/>
  <c r="W57" i="2"/>
  <c r="X57" i="2" s="1"/>
  <c r="M57" i="2" s="1"/>
  <c r="W56" i="2"/>
  <c r="X56" i="2" s="1"/>
  <c r="M56" i="2" s="1"/>
  <c r="W55" i="2"/>
  <c r="X55" i="2" s="1"/>
  <c r="M55" i="2" s="1"/>
  <c r="W54" i="2"/>
  <c r="X54" i="2" s="1"/>
  <c r="M54" i="2" s="1"/>
  <c r="W53" i="2"/>
  <c r="W52" i="2"/>
  <c r="W51" i="2"/>
  <c r="W50" i="2"/>
  <c r="W49" i="2"/>
  <c r="X49" i="2" s="1"/>
  <c r="M49" i="2" s="1"/>
  <c r="W48" i="2"/>
  <c r="X48" i="2" s="1"/>
  <c r="M48" i="2" s="1"/>
  <c r="W47" i="2"/>
  <c r="X47" i="2" s="1"/>
  <c r="M47" i="2" s="1"/>
  <c r="W46" i="2"/>
  <c r="X46" i="2" s="1"/>
  <c r="M46" i="2" s="1"/>
  <c r="W45" i="2"/>
  <c r="W44" i="2"/>
  <c r="X44" i="2" s="1"/>
  <c r="M44" i="2" s="1"/>
  <c r="W43" i="2"/>
  <c r="W42" i="2"/>
  <c r="W41" i="2"/>
  <c r="X41" i="2" s="1"/>
  <c r="M41" i="2" s="1"/>
  <c r="W40" i="2"/>
  <c r="X40" i="2" s="1"/>
  <c r="M40" i="2" s="1"/>
  <c r="W39" i="2"/>
  <c r="X39" i="2" s="1"/>
  <c r="M39" i="2" s="1"/>
  <c r="W38" i="2"/>
  <c r="X38" i="2" s="1"/>
  <c r="M38" i="2" s="1"/>
  <c r="W37" i="2"/>
  <c r="X37" i="2" s="1"/>
  <c r="M37" i="2" s="1"/>
  <c r="W36" i="2"/>
  <c r="W35" i="2"/>
  <c r="W34" i="2"/>
  <c r="W33" i="2"/>
  <c r="X33" i="2" s="1"/>
  <c r="M33" i="2" s="1"/>
  <c r="W32" i="2"/>
  <c r="X32" i="2" s="1"/>
  <c r="M32" i="2" s="1"/>
  <c r="W31" i="2"/>
  <c r="X31" i="2" s="1"/>
  <c r="M31" i="2" s="1"/>
  <c r="W30" i="2"/>
  <c r="X30" i="2" s="1"/>
  <c r="M30" i="2" s="1"/>
  <c r="W29" i="2"/>
  <c r="X29" i="2" s="1"/>
  <c r="M29" i="2" s="1"/>
  <c r="W28" i="2"/>
  <c r="W27" i="2"/>
  <c r="X27" i="2" s="1"/>
  <c r="M27" i="2" s="1"/>
  <c r="W26" i="2"/>
  <c r="P26" i="2"/>
  <c r="P27" i="2" s="1"/>
  <c r="P28" i="2" s="1"/>
  <c r="P29" i="2" s="1"/>
  <c r="P30" i="2" s="1"/>
  <c r="P31" i="2" s="1"/>
  <c r="P32" i="2" s="1"/>
  <c r="P33" i="2" s="1"/>
  <c r="P34" i="2" s="1"/>
  <c r="P35" i="2" s="1"/>
  <c r="P36" i="2" s="1"/>
  <c r="P37" i="2" s="1"/>
  <c r="P38" i="2" s="1"/>
  <c r="P39" i="2" s="1"/>
  <c r="P40" i="2" s="1"/>
  <c r="P41" i="2" s="1"/>
  <c r="P42" i="2" s="1"/>
  <c r="P43" i="2" s="1"/>
  <c r="P44" i="2" s="1"/>
  <c r="P45" i="2" s="1"/>
  <c r="P46" i="2" s="1"/>
  <c r="P47" i="2" s="1"/>
  <c r="P48" i="2" s="1"/>
  <c r="P49" i="2" s="1"/>
  <c r="P50" i="2" s="1"/>
  <c r="P51" i="2" s="1"/>
  <c r="P52" i="2" s="1"/>
  <c r="P53" i="2" s="1"/>
  <c r="P54" i="2" s="1"/>
  <c r="P55" i="2" s="1"/>
  <c r="P56" i="2" s="1"/>
  <c r="P57" i="2" s="1"/>
  <c r="P58" i="2" s="1"/>
  <c r="P59" i="2" s="1"/>
  <c r="P60" i="2" s="1"/>
  <c r="P61" i="2" s="1"/>
  <c r="P62" i="2" s="1"/>
  <c r="P63" i="2" s="1"/>
  <c r="P64" i="2" s="1"/>
  <c r="P65" i="2" s="1"/>
  <c r="P66" i="2" s="1"/>
  <c r="P67" i="2" s="1"/>
  <c r="P68" i="2" s="1"/>
  <c r="P69" i="2" s="1"/>
  <c r="P70" i="2" s="1"/>
  <c r="P71" i="2" s="1"/>
  <c r="P72" i="2" s="1"/>
  <c r="P73" i="2" s="1"/>
  <c r="P74" i="2" s="1"/>
  <c r="B26" i="2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W25" i="2"/>
  <c r="X25" i="2" s="1"/>
  <c r="M25" i="2" s="1"/>
  <c r="C51" i="1"/>
  <c r="C52" i="1" s="1"/>
  <c r="C53" i="1" s="1"/>
  <c r="C54" i="1" s="1"/>
  <c r="C55" i="1" s="1"/>
  <c r="C56" i="1" s="1"/>
  <c r="C57" i="1" s="1"/>
  <c r="C58" i="1" s="1"/>
  <c r="C59" i="1" s="1"/>
  <c r="E50" i="1"/>
  <c r="F50" i="1" s="1"/>
  <c r="H50" i="1" s="1"/>
  <c r="D51" i="1" s="1"/>
  <c r="J51" i="1"/>
  <c r="J52" i="1" s="1"/>
  <c r="J53" i="1" s="1"/>
  <c r="J54" i="1" s="1"/>
  <c r="J55" i="1" s="1"/>
  <c r="J56" i="1" s="1"/>
  <c r="J57" i="1" s="1"/>
  <c r="J58" i="1" s="1"/>
  <c r="J59" i="1" s="1"/>
  <c r="L50" i="1"/>
  <c r="M50" i="1" s="1"/>
  <c r="O50" i="1" s="1"/>
  <c r="K51" i="1" s="1"/>
  <c r="J21" i="1"/>
  <c r="J22" i="1" s="1"/>
  <c r="J23" i="1" s="1"/>
  <c r="J24" i="1" s="1"/>
  <c r="J25" i="1" s="1"/>
  <c r="J26" i="1" s="1"/>
  <c r="J27" i="1" s="1"/>
  <c r="J28" i="1" s="1"/>
  <c r="J29" i="1" s="1"/>
  <c r="L20" i="1"/>
  <c r="M20" i="1" s="1"/>
  <c r="O20" i="1" s="1"/>
  <c r="K21" i="1" s="1"/>
  <c r="E20" i="1"/>
  <c r="C21" i="1"/>
  <c r="C22" i="1" s="1"/>
  <c r="C23" i="1" s="1"/>
  <c r="C24" i="1" s="1"/>
  <c r="C25" i="1" s="1"/>
  <c r="C26" i="1" s="1"/>
  <c r="C27" i="1" s="1"/>
  <c r="C28" i="1" s="1"/>
  <c r="C29" i="1" s="1"/>
  <c r="T73" i="2" l="1"/>
  <c r="T71" i="2"/>
  <c r="T65" i="2"/>
  <c r="T57" i="2"/>
  <c r="T49" i="2"/>
  <c r="T41" i="2"/>
  <c r="T33" i="2"/>
  <c r="T72" i="2"/>
  <c r="T64" i="2"/>
  <c r="T56" i="2"/>
  <c r="T48" i="2"/>
  <c r="T40" i="2"/>
  <c r="T32" i="2"/>
  <c r="T63" i="2"/>
  <c r="T55" i="2"/>
  <c r="T47" i="2"/>
  <c r="T39" i="2"/>
  <c r="T31" i="2"/>
  <c r="T70" i="2"/>
  <c r="T62" i="2"/>
  <c r="T54" i="2"/>
  <c r="T46" i="2"/>
  <c r="T38" i="2"/>
  <c r="T30" i="2"/>
  <c r="T37" i="2"/>
  <c r="T29" i="2"/>
  <c r="T68" i="2"/>
  <c r="T60" i="2"/>
  <c r="T44" i="2"/>
  <c r="T67" i="2"/>
  <c r="T27" i="2"/>
  <c r="T74" i="2"/>
  <c r="T58" i="2"/>
  <c r="T25" i="2"/>
  <c r="F54" i="2"/>
  <c r="X69" i="2"/>
  <c r="T69" i="2" s="1"/>
  <c r="X61" i="2"/>
  <c r="T61" i="2" s="1"/>
  <c r="X53" i="2"/>
  <c r="T53" i="2" s="1"/>
  <c r="X45" i="2"/>
  <c r="T45" i="2" s="1"/>
  <c r="F39" i="2"/>
  <c r="X52" i="2"/>
  <c r="T52" i="2" s="1"/>
  <c r="X36" i="2"/>
  <c r="X28" i="2"/>
  <c r="T28" i="2" s="1"/>
  <c r="F40" i="2"/>
  <c r="F56" i="2"/>
  <c r="F64" i="2"/>
  <c r="X59" i="2"/>
  <c r="T59" i="2" s="1"/>
  <c r="X51" i="2"/>
  <c r="T51" i="2" s="1"/>
  <c r="X43" i="2"/>
  <c r="T43" i="2" s="1"/>
  <c r="X35" i="2"/>
  <c r="T35" i="2" s="1"/>
  <c r="F33" i="2"/>
  <c r="F41" i="2"/>
  <c r="F73" i="2"/>
  <c r="X66" i="2"/>
  <c r="T66" i="2" s="1"/>
  <c r="X50" i="2"/>
  <c r="T50" i="2" s="1"/>
  <c r="X42" i="2"/>
  <c r="X34" i="2"/>
  <c r="T34" i="2" s="1"/>
  <c r="X26" i="2"/>
  <c r="T26" i="2" s="1"/>
  <c r="L25" i="2"/>
  <c r="N25" i="2" s="1"/>
  <c r="J26" i="2" s="1"/>
  <c r="R25" i="2"/>
  <c r="S25" i="2" s="1"/>
  <c r="F27" i="2"/>
  <c r="F37" i="2"/>
  <c r="F47" i="2"/>
  <c r="F48" i="2"/>
  <c r="F25" i="2"/>
  <c r="G25" i="2" s="1"/>
  <c r="C26" i="2" s="1"/>
  <c r="D26" i="2" s="1"/>
  <c r="F49" i="2"/>
  <c r="F67" i="2"/>
  <c r="F32" i="2"/>
  <c r="F60" i="2"/>
  <c r="F74" i="2"/>
  <c r="F44" i="2"/>
  <c r="F58" i="2"/>
  <c r="F63" i="2"/>
  <c r="F29" i="2"/>
  <c r="F70" i="2"/>
  <c r="F30" i="2"/>
  <c r="F31" i="2"/>
  <c r="F57" i="2"/>
  <c r="F46" i="2"/>
  <c r="F55" i="2"/>
  <c r="F62" i="2"/>
  <c r="F65" i="2"/>
  <c r="F51" i="2"/>
  <c r="F38" i="2"/>
  <c r="F68" i="2"/>
  <c r="F71" i="2"/>
  <c r="F72" i="2"/>
  <c r="E51" i="1"/>
  <c r="E52" i="1" s="1"/>
  <c r="E53" i="1" s="1"/>
  <c r="E54" i="1" s="1"/>
  <c r="E55" i="1" s="1"/>
  <c r="E56" i="1" s="1"/>
  <c r="E57" i="1" s="1"/>
  <c r="E58" i="1" s="1"/>
  <c r="E59" i="1" s="1"/>
  <c r="L51" i="1"/>
  <c r="M51" i="1" s="1"/>
  <c r="O51" i="1" s="1"/>
  <c r="K52" i="1" s="1"/>
  <c r="L21" i="1"/>
  <c r="M21" i="1" s="1"/>
  <c r="O21" i="1" s="1"/>
  <c r="K22" i="1" s="1"/>
  <c r="F20" i="1"/>
  <c r="H20" i="1" s="1"/>
  <c r="D21" i="1" s="1"/>
  <c r="E21" i="1" s="1"/>
  <c r="F21" i="1" s="1"/>
  <c r="H21" i="1" s="1"/>
  <c r="D22" i="1" s="1"/>
  <c r="E22" i="1" s="1"/>
  <c r="F34" i="2" l="1"/>
  <c r="F36" i="2"/>
  <c r="T36" i="2"/>
  <c r="F42" i="2"/>
  <c r="T42" i="2"/>
  <c r="M59" i="2"/>
  <c r="F45" i="2"/>
  <c r="M45" i="2"/>
  <c r="M26" i="2"/>
  <c r="F53" i="2"/>
  <c r="M53" i="2"/>
  <c r="M34" i="2"/>
  <c r="F28" i="2"/>
  <c r="M28" i="2"/>
  <c r="F61" i="2"/>
  <c r="M61" i="2"/>
  <c r="M42" i="2"/>
  <c r="F35" i="2"/>
  <c r="M35" i="2"/>
  <c r="M36" i="2"/>
  <c r="F69" i="2"/>
  <c r="M69" i="2"/>
  <c r="M50" i="2"/>
  <c r="M43" i="2"/>
  <c r="F52" i="2"/>
  <c r="M52" i="2"/>
  <c r="M66" i="2"/>
  <c r="M51" i="2"/>
  <c r="F43" i="2"/>
  <c r="F66" i="2"/>
  <c r="F59" i="2"/>
  <c r="F50" i="2"/>
  <c r="F26" i="2"/>
  <c r="E26" i="2"/>
  <c r="U25" i="2"/>
  <c r="Q26" i="2" s="1"/>
  <c r="F51" i="1"/>
  <c r="H51" i="1" s="1"/>
  <c r="D52" i="1" s="1"/>
  <c r="F52" i="1" s="1"/>
  <c r="H52" i="1" s="1"/>
  <c r="D53" i="1" s="1"/>
  <c r="L52" i="1"/>
  <c r="M52" i="1" s="1"/>
  <c r="O52" i="1" s="1"/>
  <c r="K53" i="1" s="1"/>
  <c r="L22" i="1"/>
  <c r="M22" i="1" s="1"/>
  <c r="O22" i="1" s="1"/>
  <c r="K23" i="1" s="1"/>
  <c r="F22" i="1"/>
  <c r="H22" i="1" s="1"/>
  <c r="D23" i="1" s="1"/>
  <c r="E23" i="1" s="1"/>
  <c r="F23" i="1" s="1"/>
  <c r="H23" i="1" s="1"/>
  <c r="D24" i="1" s="1"/>
  <c r="G26" i="2" l="1"/>
  <c r="C27" i="2" s="1"/>
  <c r="D27" i="2" s="1"/>
  <c r="E27" i="2" s="1"/>
  <c r="G27" i="2" s="1"/>
  <c r="C28" i="2" s="1"/>
  <c r="D28" i="2" s="1"/>
  <c r="L26" i="2"/>
  <c r="N26" i="2" s="1"/>
  <c r="J27" i="2" s="1"/>
  <c r="R26" i="2"/>
  <c r="S26" i="2" s="1"/>
  <c r="U26" i="2" s="1"/>
  <c r="Q27" i="2" s="1"/>
  <c r="F53" i="1"/>
  <c r="H53" i="1" s="1"/>
  <c r="D54" i="1" s="1"/>
  <c r="L53" i="1"/>
  <c r="L54" i="1" s="1"/>
  <c r="L55" i="1" s="1"/>
  <c r="L56" i="1" s="1"/>
  <c r="L57" i="1" s="1"/>
  <c r="L58" i="1" s="1"/>
  <c r="L59" i="1" s="1"/>
  <c r="L23" i="1"/>
  <c r="M23" i="1" s="1"/>
  <c r="O23" i="1" s="1"/>
  <c r="K24" i="1" s="1"/>
  <c r="E24" i="1"/>
  <c r="F24" i="1" s="1"/>
  <c r="H24" i="1" s="1"/>
  <c r="D25" i="1" s="1"/>
  <c r="E25" i="1" s="1"/>
  <c r="F25" i="1" s="1"/>
  <c r="H25" i="1" s="1"/>
  <c r="D26" i="1" s="1"/>
  <c r="L27" i="2" l="1"/>
  <c r="N27" i="2" s="1"/>
  <c r="J28" i="2" s="1"/>
  <c r="R27" i="2"/>
  <c r="M53" i="1"/>
  <c r="O53" i="1" s="1"/>
  <c r="K54" i="1" s="1"/>
  <c r="L24" i="1"/>
  <c r="M24" i="1" s="1"/>
  <c r="O24" i="1" s="1"/>
  <c r="K25" i="1" s="1"/>
  <c r="E26" i="1"/>
  <c r="F26" i="1" s="1"/>
  <c r="H26" i="1" s="1"/>
  <c r="D27" i="1" s="1"/>
  <c r="E27" i="1" s="1"/>
  <c r="F27" i="1" s="1"/>
  <c r="H27" i="1" s="1"/>
  <c r="D28" i="1" s="1"/>
  <c r="L28" i="2" l="1"/>
  <c r="N28" i="2" s="1"/>
  <c r="J29" i="2" s="1"/>
  <c r="E28" i="2"/>
  <c r="G28" i="2" s="1"/>
  <c r="C29" i="2" s="1"/>
  <c r="D29" i="2" s="1"/>
  <c r="S27" i="2"/>
  <c r="U27" i="2" s="1"/>
  <c r="Q28" i="2" s="1"/>
  <c r="F54" i="1"/>
  <c r="H54" i="1" s="1"/>
  <c r="D55" i="1" s="1"/>
  <c r="L25" i="1"/>
  <c r="M25" i="1" s="1"/>
  <c r="O25" i="1" s="1"/>
  <c r="K26" i="1" s="1"/>
  <c r="E28" i="1"/>
  <c r="F28" i="1" s="1"/>
  <c r="H28" i="1" s="1"/>
  <c r="D29" i="1" s="1"/>
  <c r="L29" i="2" l="1"/>
  <c r="N29" i="2" s="1"/>
  <c r="J30" i="2" s="1"/>
  <c r="R28" i="2"/>
  <c r="S28" i="2" s="1"/>
  <c r="U28" i="2" s="1"/>
  <c r="Q29" i="2" s="1"/>
  <c r="E29" i="2"/>
  <c r="G29" i="2" s="1"/>
  <c r="C30" i="2" s="1"/>
  <c r="D30" i="2" s="1"/>
  <c r="F55" i="1"/>
  <c r="H55" i="1" s="1"/>
  <c r="D56" i="1" s="1"/>
  <c r="M54" i="1"/>
  <c r="O54" i="1" s="1"/>
  <c r="K55" i="1" s="1"/>
  <c r="L26" i="1"/>
  <c r="M26" i="1" s="1"/>
  <c r="O26" i="1" s="1"/>
  <c r="K27" i="1" s="1"/>
  <c r="E29" i="1"/>
  <c r="L30" i="2" l="1"/>
  <c r="N30" i="2" s="1"/>
  <c r="J31" i="2" s="1"/>
  <c r="R29" i="2"/>
  <c r="S29" i="2" s="1"/>
  <c r="U29" i="2" s="1"/>
  <c r="Q30" i="2" s="1"/>
  <c r="E30" i="2"/>
  <c r="G30" i="2" s="1"/>
  <c r="C31" i="2" s="1"/>
  <c r="D31" i="2" s="1"/>
  <c r="F56" i="1"/>
  <c r="H56" i="1" s="1"/>
  <c r="D57" i="1" s="1"/>
  <c r="M55" i="1"/>
  <c r="O55" i="1" s="1"/>
  <c r="K56" i="1" s="1"/>
  <c r="L27" i="1"/>
  <c r="M27" i="1" s="1"/>
  <c r="O27" i="1" s="1"/>
  <c r="K28" i="1" s="1"/>
  <c r="F29" i="1"/>
  <c r="H29" i="1" s="1"/>
  <c r="H31" i="1" s="1"/>
  <c r="E31" i="1"/>
  <c r="L31" i="2" l="1"/>
  <c r="N31" i="2" s="1"/>
  <c r="J32" i="2" s="1"/>
  <c r="R30" i="2"/>
  <c r="S30" i="2" s="1"/>
  <c r="U30" i="2" s="1"/>
  <c r="Q31" i="2" s="1"/>
  <c r="E31" i="2"/>
  <c r="G31" i="2" s="1"/>
  <c r="C32" i="2" s="1"/>
  <c r="D32" i="2" s="1"/>
  <c r="F57" i="1"/>
  <c r="H57" i="1" s="1"/>
  <c r="D58" i="1" s="1"/>
  <c r="M56" i="1"/>
  <c r="O56" i="1" s="1"/>
  <c r="K57" i="1" s="1"/>
  <c r="L28" i="1"/>
  <c r="M28" i="1" s="1"/>
  <c r="O28" i="1" s="1"/>
  <c r="K29" i="1" s="1"/>
  <c r="L32" i="2" l="1"/>
  <c r="N32" i="2" s="1"/>
  <c r="J33" i="2" s="1"/>
  <c r="R31" i="2"/>
  <c r="S31" i="2" s="1"/>
  <c r="U31" i="2" s="1"/>
  <c r="Q32" i="2" s="1"/>
  <c r="E32" i="2"/>
  <c r="G32" i="2" s="1"/>
  <c r="C33" i="2" s="1"/>
  <c r="D33" i="2" s="1"/>
  <c r="F58" i="1"/>
  <c r="H58" i="1" s="1"/>
  <c r="D59" i="1" s="1"/>
  <c r="M57" i="1"/>
  <c r="O57" i="1" s="1"/>
  <c r="K58" i="1" s="1"/>
  <c r="L29" i="1"/>
  <c r="M29" i="1" s="1"/>
  <c r="O29" i="1" s="1"/>
  <c r="O31" i="1" s="1"/>
  <c r="L31" i="1" l="1"/>
  <c r="L33" i="2"/>
  <c r="N33" i="2" s="1"/>
  <c r="J34" i="2" s="1"/>
  <c r="R32" i="2"/>
  <c r="S32" i="2" s="1"/>
  <c r="U32" i="2" s="1"/>
  <c r="Q33" i="2" s="1"/>
  <c r="E33" i="2"/>
  <c r="G33" i="2" s="1"/>
  <c r="C34" i="2" s="1"/>
  <c r="D34" i="2" s="1"/>
  <c r="E61" i="1"/>
  <c r="M58" i="1"/>
  <c r="O58" i="1" s="1"/>
  <c r="K59" i="1" s="1"/>
  <c r="L34" i="2" l="1"/>
  <c r="N34" i="2" s="1"/>
  <c r="J35" i="2" s="1"/>
  <c r="R33" i="2"/>
  <c r="S33" i="2" s="1"/>
  <c r="U33" i="2" s="1"/>
  <c r="Q34" i="2" s="1"/>
  <c r="E34" i="2"/>
  <c r="G34" i="2" s="1"/>
  <c r="C35" i="2" s="1"/>
  <c r="D35" i="2" s="1"/>
  <c r="F59" i="1"/>
  <c r="H59" i="1" s="1"/>
  <c r="H61" i="1" s="1"/>
  <c r="L61" i="1"/>
  <c r="L35" i="2" l="1"/>
  <c r="N35" i="2" s="1"/>
  <c r="J36" i="2" s="1"/>
  <c r="R34" i="2"/>
  <c r="S34" i="2" s="1"/>
  <c r="U34" i="2" s="1"/>
  <c r="Q35" i="2" s="1"/>
  <c r="E35" i="2"/>
  <c r="G35" i="2" s="1"/>
  <c r="C36" i="2" s="1"/>
  <c r="D36" i="2" s="1"/>
  <c r="M59" i="1"/>
  <c r="O59" i="1" s="1"/>
  <c r="O61" i="1" s="1"/>
  <c r="L36" i="2" l="1"/>
  <c r="N36" i="2" s="1"/>
  <c r="J37" i="2" s="1"/>
  <c r="R35" i="2"/>
  <c r="S35" i="2" s="1"/>
  <c r="U35" i="2" s="1"/>
  <c r="Q36" i="2" s="1"/>
  <c r="E36" i="2"/>
  <c r="G36" i="2" s="1"/>
  <c r="C37" i="2" s="1"/>
  <c r="D37" i="2" s="1"/>
  <c r="L37" i="2" l="1"/>
  <c r="N37" i="2" s="1"/>
  <c r="J38" i="2" s="1"/>
  <c r="R36" i="2"/>
  <c r="S36" i="2" s="1"/>
  <c r="U36" i="2" s="1"/>
  <c r="Q37" i="2" s="1"/>
  <c r="E37" i="2"/>
  <c r="G37" i="2" s="1"/>
  <c r="C38" i="2" s="1"/>
  <c r="D38" i="2" s="1"/>
  <c r="L38" i="2" l="1"/>
  <c r="N38" i="2" s="1"/>
  <c r="J39" i="2" s="1"/>
  <c r="R37" i="2"/>
  <c r="S37" i="2" s="1"/>
  <c r="U37" i="2" s="1"/>
  <c r="Q38" i="2" s="1"/>
  <c r="E38" i="2"/>
  <c r="G38" i="2" s="1"/>
  <c r="C39" i="2" s="1"/>
  <c r="D39" i="2" s="1"/>
  <c r="L39" i="2" l="1"/>
  <c r="N39" i="2" s="1"/>
  <c r="J40" i="2" s="1"/>
  <c r="R38" i="2"/>
  <c r="S38" i="2" s="1"/>
  <c r="U38" i="2" s="1"/>
  <c r="Q39" i="2" s="1"/>
  <c r="E39" i="2"/>
  <c r="G39" i="2" s="1"/>
  <c r="C40" i="2" s="1"/>
  <c r="D40" i="2" s="1"/>
  <c r="L40" i="2" l="1"/>
  <c r="N40" i="2" s="1"/>
  <c r="J41" i="2" s="1"/>
  <c r="R39" i="2"/>
  <c r="S39" i="2" s="1"/>
  <c r="U39" i="2" s="1"/>
  <c r="Q40" i="2" s="1"/>
  <c r="E40" i="2"/>
  <c r="G40" i="2" s="1"/>
  <c r="C41" i="2" s="1"/>
  <c r="D41" i="2" s="1"/>
  <c r="L41" i="2" l="1"/>
  <c r="N41" i="2" s="1"/>
  <c r="J42" i="2" s="1"/>
  <c r="R40" i="2"/>
  <c r="S40" i="2" s="1"/>
  <c r="U40" i="2" s="1"/>
  <c r="Q41" i="2" s="1"/>
  <c r="E41" i="2"/>
  <c r="G41" i="2" s="1"/>
  <c r="C42" i="2" s="1"/>
  <c r="D42" i="2" s="1"/>
  <c r="L42" i="2" l="1"/>
  <c r="N42" i="2" s="1"/>
  <c r="J43" i="2" s="1"/>
  <c r="R41" i="2"/>
  <c r="S41" i="2" s="1"/>
  <c r="U41" i="2" s="1"/>
  <c r="Q42" i="2" s="1"/>
  <c r="E42" i="2"/>
  <c r="G42" i="2" s="1"/>
  <c r="C43" i="2" s="1"/>
  <c r="D43" i="2" s="1"/>
  <c r="L43" i="2" l="1"/>
  <c r="N43" i="2" s="1"/>
  <c r="J44" i="2" s="1"/>
  <c r="R42" i="2"/>
  <c r="S42" i="2" s="1"/>
  <c r="U42" i="2" s="1"/>
  <c r="Q43" i="2" s="1"/>
  <c r="E43" i="2"/>
  <c r="G43" i="2" s="1"/>
  <c r="C44" i="2" s="1"/>
  <c r="D44" i="2" s="1"/>
  <c r="L44" i="2" l="1"/>
  <c r="N44" i="2" s="1"/>
  <c r="J45" i="2" s="1"/>
  <c r="R43" i="2"/>
  <c r="S43" i="2" s="1"/>
  <c r="U43" i="2" s="1"/>
  <c r="Q44" i="2" s="1"/>
  <c r="E44" i="2"/>
  <c r="G44" i="2" s="1"/>
  <c r="C45" i="2" s="1"/>
  <c r="D45" i="2" s="1"/>
  <c r="L45" i="2" l="1"/>
  <c r="N45" i="2" s="1"/>
  <c r="J46" i="2" s="1"/>
  <c r="R44" i="2"/>
  <c r="S44" i="2" s="1"/>
  <c r="U44" i="2" s="1"/>
  <c r="Q45" i="2" s="1"/>
  <c r="E45" i="2"/>
  <c r="G45" i="2" s="1"/>
  <c r="C46" i="2" s="1"/>
  <c r="D46" i="2" s="1"/>
  <c r="L46" i="2" l="1"/>
  <c r="N46" i="2" s="1"/>
  <c r="J47" i="2" s="1"/>
  <c r="R45" i="2"/>
  <c r="S45" i="2" s="1"/>
  <c r="U45" i="2" s="1"/>
  <c r="Q46" i="2" s="1"/>
  <c r="E46" i="2"/>
  <c r="G46" i="2" s="1"/>
  <c r="C47" i="2" s="1"/>
  <c r="D47" i="2" s="1"/>
  <c r="L47" i="2" l="1"/>
  <c r="N47" i="2" s="1"/>
  <c r="J48" i="2" s="1"/>
  <c r="R46" i="2"/>
  <c r="S46" i="2" s="1"/>
  <c r="U46" i="2" s="1"/>
  <c r="Q47" i="2" s="1"/>
  <c r="E47" i="2"/>
  <c r="G47" i="2" s="1"/>
  <c r="C48" i="2" s="1"/>
  <c r="D48" i="2" s="1"/>
  <c r="L48" i="2" l="1"/>
  <c r="N48" i="2" s="1"/>
  <c r="J49" i="2" s="1"/>
  <c r="R47" i="2"/>
  <c r="S47" i="2" s="1"/>
  <c r="U47" i="2" s="1"/>
  <c r="Q48" i="2" s="1"/>
  <c r="E48" i="2"/>
  <c r="G48" i="2" s="1"/>
  <c r="C49" i="2" s="1"/>
  <c r="D49" i="2" s="1"/>
  <c r="L49" i="2" l="1"/>
  <c r="N49" i="2" s="1"/>
  <c r="J50" i="2" s="1"/>
  <c r="K50" i="2" s="1"/>
  <c r="R48" i="2"/>
  <c r="S48" i="2" s="1"/>
  <c r="U48" i="2" s="1"/>
  <c r="Q49" i="2" s="1"/>
  <c r="E49" i="2"/>
  <c r="G49" i="2" s="1"/>
  <c r="C50" i="2" s="1"/>
  <c r="D50" i="2" s="1"/>
  <c r="L50" i="2" l="1"/>
  <c r="N50" i="2" s="1"/>
  <c r="J51" i="2" s="1"/>
  <c r="K51" i="2" s="1"/>
  <c r="R49" i="2"/>
  <c r="S49" i="2" s="1"/>
  <c r="U49" i="2" s="1"/>
  <c r="Q50" i="2" s="1"/>
  <c r="E50" i="2"/>
  <c r="G50" i="2" s="1"/>
  <c r="C51" i="2" s="1"/>
  <c r="D51" i="2" s="1"/>
  <c r="L51" i="2" l="1"/>
  <c r="N51" i="2" s="1"/>
  <c r="J52" i="2" s="1"/>
  <c r="K52" i="2" s="1"/>
  <c r="R50" i="2"/>
  <c r="S50" i="2" s="1"/>
  <c r="U50" i="2" s="1"/>
  <c r="Q51" i="2" s="1"/>
  <c r="E51" i="2"/>
  <c r="G51" i="2" s="1"/>
  <c r="C52" i="2" s="1"/>
  <c r="D52" i="2" s="1"/>
  <c r="L52" i="2" l="1"/>
  <c r="N52" i="2" s="1"/>
  <c r="J53" i="2" s="1"/>
  <c r="K53" i="2" s="1"/>
  <c r="R51" i="2"/>
  <c r="S51" i="2" s="1"/>
  <c r="U51" i="2" s="1"/>
  <c r="Q52" i="2" s="1"/>
  <c r="E52" i="2"/>
  <c r="G52" i="2" s="1"/>
  <c r="C53" i="2" s="1"/>
  <c r="D53" i="2" s="1"/>
  <c r="L53" i="2" l="1"/>
  <c r="N53" i="2" s="1"/>
  <c r="J54" i="2" s="1"/>
  <c r="K54" i="2" s="1"/>
  <c r="R52" i="2"/>
  <c r="S52" i="2" s="1"/>
  <c r="U52" i="2" s="1"/>
  <c r="Q53" i="2" s="1"/>
  <c r="E53" i="2"/>
  <c r="G53" i="2" s="1"/>
  <c r="C54" i="2" s="1"/>
  <c r="D54" i="2" s="1"/>
  <c r="L54" i="2" l="1"/>
  <c r="N54" i="2" s="1"/>
  <c r="J55" i="2" s="1"/>
  <c r="K55" i="2" s="1"/>
  <c r="R53" i="2"/>
  <c r="S53" i="2" s="1"/>
  <c r="U53" i="2" s="1"/>
  <c r="Q54" i="2" s="1"/>
  <c r="E54" i="2"/>
  <c r="G54" i="2" s="1"/>
  <c r="C55" i="2" s="1"/>
  <c r="D55" i="2" s="1"/>
  <c r="L55" i="2" l="1"/>
  <c r="N55" i="2" s="1"/>
  <c r="J56" i="2" s="1"/>
  <c r="K56" i="2" s="1"/>
  <c r="R54" i="2"/>
  <c r="S54" i="2" s="1"/>
  <c r="U54" i="2" s="1"/>
  <c r="Q55" i="2" s="1"/>
  <c r="E55" i="2"/>
  <c r="G55" i="2" s="1"/>
  <c r="C56" i="2" s="1"/>
  <c r="D56" i="2" s="1"/>
  <c r="L56" i="2" l="1"/>
  <c r="N56" i="2" s="1"/>
  <c r="J57" i="2" s="1"/>
  <c r="K57" i="2" s="1"/>
  <c r="R55" i="2"/>
  <c r="S55" i="2" s="1"/>
  <c r="U55" i="2" s="1"/>
  <c r="Q56" i="2" s="1"/>
  <c r="E56" i="2"/>
  <c r="G56" i="2" s="1"/>
  <c r="C57" i="2" s="1"/>
  <c r="D57" i="2" s="1"/>
  <c r="L57" i="2" l="1"/>
  <c r="N57" i="2" s="1"/>
  <c r="J58" i="2" s="1"/>
  <c r="K58" i="2" s="1"/>
  <c r="R56" i="2"/>
  <c r="S56" i="2" s="1"/>
  <c r="U56" i="2" s="1"/>
  <c r="Q57" i="2" s="1"/>
  <c r="E57" i="2"/>
  <c r="G57" i="2" s="1"/>
  <c r="C58" i="2" s="1"/>
  <c r="D58" i="2" s="1"/>
  <c r="L58" i="2" l="1"/>
  <c r="N58" i="2" s="1"/>
  <c r="J59" i="2" s="1"/>
  <c r="K59" i="2" s="1"/>
  <c r="R57" i="2"/>
  <c r="S57" i="2" s="1"/>
  <c r="U57" i="2" s="1"/>
  <c r="Q58" i="2" s="1"/>
  <c r="E58" i="2"/>
  <c r="G58" i="2" s="1"/>
  <c r="C59" i="2" s="1"/>
  <c r="D59" i="2" s="1"/>
  <c r="L59" i="2" l="1"/>
  <c r="N59" i="2" s="1"/>
  <c r="J60" i="2" s="1"/>
  <c r="K60" i="2" s="1"/>
  <c r="R58" i="2"/>
  <c r="S58" i="2" s="1"/>
  <c r="U58" i="2" s="1"/>
  <c r="Q59" i="2" s="1"/>
  <c r="E59" i="2"/>
  <c r="G59" i="2" s="1"/>
  <c r="C60" i="2" s="1"/>
  <c r="D60" i="2" s="1"/>
  <c r="L60" i="2" l="1"/>
  <c r="N60" i="2" s="1"/>
  <c r="J61" i="2" s="1"/>
  <c r="K61" i="2" s="1"/>
  <c r="R59" i="2"/>
  <c r="S59" i="2" s="1"/>
  <c r="U59" i="2" s="1"/>
  <c r="Q60" i="2" s="1"/>
  <c r="E60" i="2"/>
  <c r="G60" i="2" s="1"/>
  <c r="C61" i="2" s="1"/>
  <c r="D61" i="2" s="1"/>
  <c r="L61" i="2" l="1"/>
  <c r="N61" i="2" s="1"/>
  <c r="J62" i="2" s="1"/>
  <c r="K62" i="2" s="1"/>
  <c r="R60" i="2"/>
  <c r="S60" i="2" s="1"/>
  <c r="U60" i="2" s="1"/>
  <c r="Q61" i="2" s="1"/>
  <c r="E61" i="2"/>
  <c r="G61" i="2" s="1"/>
  <c r="C62" i="2" s="1"/>
  <c r="D62" i="2" s="1"/>
  <c r="L62" i="2" l="1"/>
  <c r="N62" i="2" s="1"/>
  <c r="J63" i="2" s="1"/>
  <c r="K63" i="2" s="1"/>
  <c r="R61" i="2"/>
  <c r="S61" i="2" s="1"/>
  <c r="U61" i="2" s="1"/>
  <c r="Q62" i="2" s="1"/>
  <c r="E62" i="2"/>
  <c r="G62" i="2" s="1"/>
  <c r="C63" i="2" s="1"/>
  <c r="D63" i="2" s="1"/>
  <c r="L63" i="2" l="1"/>
  <c r="N63" i="2" s="1"/>
  <c r="J64" i="2" s="1"/>
  <c r="K64" i="2" s="1"/>
  <c r="R62" i="2"/>
  <c r="S62" i="2" s="1"/>
  <c r="U62" i="2" s="1"/>
  <c r="Q63" i="2" s="1"/>
  <c r="E63" i="2"/>
  <c r="G63" i="2" s="1"/>
  <c r="C64" i="2" s="1"/>
  <c r="D64" i="2" s="1"/>
  <c r="L64" i="2" l="1"/>
  <c r="N64" i="2" s="1"/>
  <c r="J65" i="2" s="1"/>
  <c r="K65" i="2" s="1"/>
  <c r="R63" i="2"/>
  <c r="S63" i="2" s="1"/>
  <c r="U63" i="2" s="1"/>
  <c r="Q64" i="2" s="1"/>
  <c r="E64" i="2"/>
  <c r="G64" i="2" s="1"/>
  <c r="C65" i="2" s="1"/>
  <c r="D65" i="2" s="1"/>
  <c r="L65" i="2" l="1"/>
  <c r="N65" i="2" s="1"/>
  <c r="J66" i="2" s="1"/>
  <c r="K66" i="2" s="1"/>
  <c r="R64" i="2"/>
  <c r="S64" i="2" s="1"/>
  <c r="U64" i="2" s="1"/>
  <c r="Q65" i="2" s="1"/>
  <c r="E65" i="2"/>
  <c r="G65" i="2" s="1"/>
  <c r="C66" i="2" s="1"/>
  <c r="D66" i="2" s="1"/>
  <c r="L66" i="2" l="1"/>
  <c r="N66" i="2" s="1"/>
  <c r="J67" i="2" s="1"/>
  <c r="K67" i="2" s="1"/>
  <c r="R65" i="2"/>
  <c r="S65" i="2" s="1"/>
  <c r="U65" i="2" s="1"/>
  <c r="Q66" i="2" s="1"/>
  <c r="E66" i="2"/>
  <c r="G66" i="2" s="1"/>
  <c r="C67" i="2" s="1"/>
  <c r="D67" i="2" s="1"/>
  <c r="L67" i="2" l="1"/>
  <c r="N67" i="2" s="1"/>
  <c r="J68" i="2" s="1"/>
  <c r="K68" i="2" s="1"/>
  <c r="R66" i="2"/>
  <c r="S66" i="2" s="1"/>
  <c r="U66" i="2" s="1"/>
  <c r="Q67" i="2" s="1"/>
  <c r="E67" i="2"/>
  <c r="G67" i="2" s="1"/>
  <c r="C68" i="2" s="1"/>
  <c r="D68" i="2" s="1"/>
  <c r="L68" i="2" l="1"/>
  <c r="N68" i="2" s="1"/>
  <c r="J69" i="2" s="1"/>
  <c r="K69" i="2" s="1"/>
  <c r="R67" i="2"/>
  <c r="S67" i="2" s="1"/>
  <c r="U67" i="2" s="1"/>
  <c r="Q68" i="2" s="1"/>
  <c r="E68" i="2"/>
  <c r="G68" i="2" s="1"/>
  <c r="C69" i="2" s="1"/>
  <c r="D69" i="2" s="1"/>
  <c r="L69" i="2" l="1"/>
  <c r="N69" i="2" s="1"/>
  <c r="J70" i="2" s="1"/>
  <c r="K70" i="2" s="1"/>
  <c r="R68" i="2"/>
  <c r="S68" i="2" s="1"/>
  <c r="U68" i="2" s="1"/>
  <c r="Q69" i="2" s="1"/>
  <c r="E69" i="2"/>
  <c r="G69" i="2" s="1"/>
  <c r="C70" i="2" s="1"/>
  <c r="D70" i="2" s="1"/>
  <c r="L70" i="2" l="1"/>
  <c r="N70" i="2" s="1"/>
  <c r="J71" i="2" s="1"/>
  <c r="K71" i="2" s="1"/>
  <c r="R69" i="2"/>
  <c r="S69" i="2" s="1"/>
  <c r="U69" i="2" s="1"/>
  <c r="Q70" i="2" s="1"/>
  <c r="E70" i="2"/>
  <c r="G70" i="2" s="1"/>
  <c r="C71" i="2" s="1"/>
  <c r="D71" i="2" s="1"/>
  <c r="L71" i="2" l="1"/>
  <c r="N71" i="2" s="1"/>
  <c r="J72" i="2" s="1"/>
  <c r="K72" i="2" s="1"/>
  <c r="R70" i="2"/>
  <c r="S70" i="2" s="1"/>
  <c r="U70" i="2" s="1"/>
  <c r="Q71" i="2" s="1"/>
  <c r="E71" i="2"/>
  <c r="G71" i="2" s="1"/>
  <c r="C72" i="2" s="1"/>
  <c r="D72" i="2" s="1"/>
  <c r="L72" i="2" l="1"/>
  <c r="N72" i="2" s="1"/>
  <c r="J73" i="2" s="1"/>
  <c r="K73" i="2" s="1"/>
  <c r="R71" i="2"/>
  <c r="S71" i="2" s="1"/>
  <c r="U71" i="2" s="1"/>
  <c r="Q72" i="2" s="1"/>
  <c r="E72" i="2"/>
  <c r="G72" i="2" s="1"/>
  <c r="C73" i="2" s="1"/>
  <c r="D73" i="2" s="1"/>
  <c r="L73" i="2" l="1"/>
  <c r="N73" i="2" s="1"/>
  <c r="J74" i="2" s="1"/>
  <c r="K74" i="2" s="1"/>
  <c r="R72" i="2"/>
  <c r="S72" i="2" s="1"/>
  <c r="U72" i="2" s="1"/>
  <c r="Q73" i="2" s="1"/>
  <c r="E73" i="2"/>
  <c r="G73" i="2" s="1"/>
  <c r="C74" i="2" s="1"/>
  <c r="D74" i="2" s="1"/>
  <c r="K76" i="2" l="1"/>
  <c r="R73" i="2"/>
  <c r="S73" i="2" s="1"/>
  <c r="U73" i="2" s="1"/>
  <c r="Q74" i="2" s="1"/>
  <c r="D76" i="2"/>
  <c r="L74" i="2" l="1"/>
  <c r="N74" i="2" s="1"/>
  <c r="R74" i="2"/>
  <c r="R76" i="2" s="1"/>
  <c r="E74" i="2"/>
  <c r="G74" i="2" s="1"/>
  <c r="S74" i="2" l="1"/>
  <c r="U74" i="2" s="1"/>
</calcChain>
</file>

<file path=xl/sharedStrings.xml><?xml version="1.0" encoding="utf-8"?>
<sst xmlns="http://schemas.openxmlformats.org/spreadsheetml/2006/main" count="69" uniqueCount="25">
  <si>
    <t>Starting Assets</t>
  </si>
  <si>
    <t>Year</t>
  </si>
  <si>
    <t>Income at Beginning of Year</t>
  </si>
  <si>
    <t>Remaining</t>
  </si>
  <si>
    <t>Growth %</t>
  </si>
  <si>
    <t>Ending Assets</t>
  </si>
  <si>
    <t>Normal investments (can go up and down)</t>
  </si>
  <si>
    <t>Power of Zero investments (can earn positive returns or stay flat)</t>
  </si>
  <si>
    <t>Total Income:</t>
  </si>
  <si>
    <t>CAGR</t>
  </si>
  <si>
    <t>Fixed Index Annuities (guarantee income will never go down)</t>
  </si>
  <si>
    <t>Lessons</t>
  </si>
  <si>
    <t>Hope to retire in a bull market, giving your assets that extra cushion</t>
  </si>
  <si>
    <t>The Power of Zero can cushion your portfolio from negative results</t>
  </si>
  <si>
    <t>Fixed Index Annuities guarantee your income at higher growth levels (but check the individual provider for differences)</t>
  </si>
  <si>
    <t>Fixed Index Annuities (guarantee income will never go down after going up)</t>
  </si>
  <si>
    <t>Normal investments (can go up and down), fixed withdrawal amount</t>
  </si>
  <si>
    <t>Random annual return</t>
  </si>
  <si>
    <t>Assumptions</t>
  </si>
  <si>
    <t>Withdrawal Amount</t>
  </si>
  <si>
    <t>Normal investments (flat forever)</t>
  </si>
  <si>
    <t>Random number</t>
  </si>
  <si>
    <t>Max Return per Year</t>
  </si>
  <si>
    <t>Min Return per Year</t>
  </si>
  <si>
    <t>&lt;= Change the items in green and see what happens.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</si>
</sst>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%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">
    <xf numFmtId="0" fontId="0" fillId="0" borderId="0" xfId="0"/>
    <xf numFmtId="164" fontId="0" fillId="0" borderId="0" xfId="1" applyNumberFormat="1" applyFont="1"/>
    <xf numFmtId="164" fontId="0" fillId="0" borderId="0" xfId="0" applyNumberFormat="1"/>
    <xf numFmtId="9" fontId="0" fillId="0" borderId="0" xfId="0" applyNumberFormat="1"/>
    <xf numFmtId="165" fontId="0" fillId="0" borderId="0" xfId="2" applyNumberFormat="1" applyFont="1"/>
    <xf numFmtId="165" fontId="0" fillId="0" borderId="0" xfId="0" applyNumberFormat="1"/>
    <xf numFmtId="164" fontId="0" fillId="2" borderId="0" xfId="1" applyNumberFormat="1" applyFont="1" applyFill="1"/>
    <xf numFmtId="165" fontId="0" fillId="2" borderId="0" xfId="2" applyNumberFormat="1" applyFont="1" applyFill="1"/>
    <xf numFmtId="164" fontId="0" fillId="3" borderId="0" xfId="1" applyNumberFormat="1" applyFont="1" applyFill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Normal investments - </a:t>
            </a:r>
          </a:p>
          <a:p>
            <a:pPr>
              <a:defRPr/>
            </a:pPr>
            <a:r>
              <a:rPr lang="en-US"/>
              <a:t>Income at Beginning of Year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'Normal vs FIA Example'!$E$19</c:f>
              <c:strCache>
                <c:ptCount val="1"/>
                <c:pt idx="0">
                  <c:v>Income at Beginning of Year</c:v>
                </c:pt>
              </c:strCache>
            </c:strRef>
          </c:tx>
          <c:spPr>
            <a:solidFill>
              <a:schemeClr val="accent6">
                <a:shade val="76000"/>
              </a:schemeClr>
            </a:solidFill>
            <a:ln>
              <a:noFill/>
            </a:ln>
            <a:effectLst/>
          </c:spPr>
          <c:invertIfNegative val="0"/>
          <c:cat>
            <c:numRef>
              <c:f>'Normal vs FIA Example'!$C$20:$C$29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'Normal vs FIA Example'!$E$20:$E$29</c:f>
              <c:numCache>
                <c:formatCode>_(* #,##0_);_(* \(#,##0\);_(* "-"??_);_(@_)</c:formatCode>
                <c:ptCount val="10"/>
                <c:pt idx="0">
                  <c:v>60000</c:v>
                </c:pt>
                <c:pt idx="1">
                  <c:v>63360.000000000007</c:v>
                </c:pt>
                <c:pt idx="2">
                  <c:v>66908.160000000018</c:v>
                </c:pt>
                <c:pt idx="3">
                  <c:v>70655.016960000037</c:v>
                </c:pt>
                <c:pt idx="4">
                  <c:v>64437.375467520033</c:v>
                </c:pt>
                <c:pt idx="5">
                  <c:v>58766.886426378267</c:v>
                </c:pt>
                <c:pt idx="6">
                  <c:v>53595.400420856982</c:v>
                </c:pt>
                <c:pt idx="7">
                  <c:v>48879.005183821566</c:v>
                </c:pt>
                <c:pt idx="8">
                  <c:v>44577.652727645262</c:v>
                </c:pt>
                <c:pt idx="9">
                  <c:v>40654.819287612474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63-44EA-AC08-1359CFD039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7933456"/>
        <c:axId val="11793387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'Normal vs FIA Example'!$D$19</c15:sqref>
                        </c15:formulaRef>
                      </c:ext>
                    </c:extLst>
                    <c:strCache>
                      <c:ptCount val="1"/>
                      <c:pt idx="0">
                        <c:v>Starting Assets</c:v>
                      </c:pt>
                    </c:strCache>
                  </c:strRef>
                </c:tx>
                <c:spPr>
                  <a:solidFill>
                    <a:schemeClr val="accent6">
                      <a:shade val="5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'Normal vs FIA Example'!$C$20:$C$29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1</c:v>
                      </c:pt>
                      <c:pt idx="1">
                        <c:v>2</c:v>
                      </c:pt>
                      <c:pt idx="2">
                        <c:v>3</c:v>
                      </c:pt>
                      <c:pt idx="3">
                        <c:v>4</c:v>
                      </c:pt>
                      <c:pt idx="4">
                        <c:v>5</c:v>
                      </c:pt>
                      <c:pt idx="5">
                        <c:v>6</c:v>
                      </c:pt>
                      <c:pt idx="6">
                        <c:v>7</c:v>
                      </c:pt>
                      <c:pt idx="7">
                        <c:v>8</c:v>
                      </c:pt>
                      <c:pt idx="8">
                        <c:v>9</c:v>
                      </c:pt>
                      <c:pt idx="9">
                        <c:v>10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'Normal vs FIA Example'!$D$20:$D$29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10"/>
                      <c:pt idx="0">
                        <c:v>1500000</c:v>
                      </c:pt>
                      <c:pt idx="1">
                        <c:v>1584000.0000000002</c:v>
                      </c:pt>
                      <c:pt idx="2">
                        <c:v>1672704.0000000005</c:v>
                      </c:pt>
                      <c:pt idx="3">
                        <c:v>1766375.4240000008</c:v>
                      </c:pt>
                      <c:pt idx="4">
                        <c:v>1610934.3866880008</c:v>
                      </c:pt>
                      <c:pt idx="5">
                        <c:v>1469172.1606594566</c:v>
                      </c:pt>
                      <c:pt idx="6">
                        <c:v>1339885.0105214245</c:v>
                      </c:pt>
                      <c:pt idx="7">
                        <c:v>1221975.1295955391</c:v>
                      </c:pt>
                      <c:pt idx="8">
                        <c:v>1114441.3181911316</c:v>
                      </c:pt>
                      <c:pt idx="9">
                        <c:v>1016370.4821903119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AD63-44EA-AC08-1359CFD03908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Example'!$F$19</c15:sqref>
                        </c15:formulaRef>
                      </c:ext>
                    </c:extLst>
                    <c:strCache>
                      <c:ptCount val="1"/>
                      <c:pt idx="0">
                        <c:v>Remaining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Example'!$C$20:$C$29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1</c:v>
                      </c:pt>
                      <c:pt idx="1">
                        <c:v>2</c:v>
                      </c:pt>
                      <c:pt idx="2">
                        <c:v>3</c:v>
                      </c:pt>
                      <c:pt idx="3">
                        <c:v>4</c:v>
                      </c:pt>
                      <c:pt idx="4">
                        <c:v>5</c:v>
                      </c:pt>
                      <c:pt idx="5">
                        <c:v>6</c:v>
                      </c:pt>
                      <c:pt idx="6">
                        <c:v>7</c:v>
                      </c:pt>
                      <c:pt idx="7">
                        <c:v>8</c:v>
                      </c:pt>
                      <c:pt idx="8">
                        <c:v>9</c:v>
                      </c:pt>
                      <c:pt idx="9">
                        <c:v>10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Example'!$F$20:$F$29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10"/>
                      <c:pt idx="0">
                        <c:v>1440000</c:v>
                      </c:pt>
                      <c:pt idx="1">
                        <c:v>1520640.0000000002</c:v>
                      </c:pt>
                      <c:pt idx="2">
                        <c:v>1605795.8400000005</c:v>
                      </c:pt>
                      <c:pt idx="3">
                        <c:v>1695720.4070400009</c:v>
                      </c:pt>
                      <c:pt idx="4">
                        <c:v>1546497.0112204808</c:v>
                      </c:pt>
                      <c:pt idx="5">
                        <c:v>1410405.2742330784</c:v>
                      </c:pt>
                      <c:pt idx="6">
                        <c:v>1286289.6101005676</c:v>
                      </c:pt>
                      <c:pt idx="7">
                        <c:v>1173096.1244117175</c:v>
                      </c:pt>
                      <c:pt idx="8">
                        <c:v>1069863.6654634862</c:v>
                      </c:pt>
                      <c:pt idx="9">
                        <c:v>975715.66290269943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AD63-44EA-AC08-1359CFD03908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Example'!$G$19</c15:sqref>
                        </c15:formulaRef>
                      </c:ext>
                    </c:extLst>
                    <c:strCache>
                      <c:ptCount val="1"/>
                      <c:pt idx="0">
                        <c:v>Growth %</c:v>
                      </c:pt>
                    </c:strCache>
                  </c:strRef>
                </c:tx>
                <c:spPr>
                  <a:solidFill>
                    <a:schemeClr val="accent6">
                      <a:tint val="7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Example'!$C$20:$C$29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1</c:v>
                      </c:pt>
                      <c:pt idx="1">
                        <c:v>2</c:v>
                      </c:pt>
                      <c:pt idx="2">
                        <c:v>3</c:v>
                      </c:pt>
                      <c:pt idx="3">
                        <c:v>4</c:v>
                      </c:pt>
                      <c:pt idx="4">
                        <c:v>5</c:v>
                      </c:pt>
                      <c:pt idx="5">
                        <c:v>6</c:v>
                      </c:pt>
                      <c:pt idx="6">
                        <c:v>7</c:v>
                      </c:pt>
                      <c:pt idx="7">
                        <c:v>8</c:v>
                      </c:pt>
                      <c:pt idx="8">
                        <c:v>9</c:v>
                      </c:pt>
                      <c:pt idx="9">
                        <c:v>10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Example'!$G$20:$G$29</c15:sqref>
                        </c15:formulaRef>
                      </c:ext>
                    </c:extLst>
                    <c:numCache>
                      <c:formatCode>0%</c:formatCode>
                      <c:ptCount val="10"/>
                      <c:pt idx="0">
                        <c:v>0.1</c:v>
                      </c:pt>
                      <c:pt idx="1">
                        <c:v>0.1</c:v>
                      </c:pt>
                      <c:pt idx="2">
                        <c:v>0.1</c:v>
                      </c:pt>
                      <c:pt idx="3">
                        <c:v>-0.05</c:v>
                      </c:pt>
                      <c:pt idx="4">
                        <c:v>-0.05</c:v>
                      </c:pt>
                      <c:pt idx="5">
                        <c:v>-0.05</c:v>
                      </c:pt>
                      <c:pt idx="6">
                        <c:v>-0.05</c:v>
                      </c:pt>
                      <c:pt idx="7">
                        <c:v>-0.05</c:v>
                      </c:pt>
                      <c:pt idx="8">
                        <c:v>-0.05</c:v>
                      </c:pt>
                      <c:pt idx="9">
                        <c:v>-0.05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AD63-44EA-AC08-1359CFD03908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Example'!$H$19</c15:sqref>
                        </c15:formulaRef>
                      </c:ext>
                    </c:extLst>
                    <c:strCache>
                      <c:ptCount val="1"/>
                      <c:pt idx="0">
                        <c:v>Ending Assets</c:v>
                      </c:pt>
                    </c:strCache>
                  </c:strRef>
                </c:tx>
                <c:spPr>
                  <a:solidFill>
                    <a:schemeClr val="accent6">
                      <a:tint val="54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Example'!$C$20:$C$29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1</c:v>
                      </c:pt>
                      <c:pt idx="1">
                        <c:v>2</c:v>
                      </c:pt>
                      <c:pt idx="2">
                        <c:v>3</c:v>
                      </c:pt>
                      <c:pt idx="3">
                        <c:v>4</c:v>
                      </c:pt>
                      <c:pt idx="4">
                        <c:v>5</c:v>
                      </c:pt>
                      <c:pt idx="5">
                        <c:v>6</c:v>
                      </c:pt>
                      <c:pt idx="6">
                        <c:v>7</c:v>
                      </c:pt>
                      <c:pt idx="7">
                        <c:v>8</c:v>
                      </c:pt>
                      <c:pt idx="8">
                        <c:v>9</c:v>
                      </c:pt>
                      <c:pt idx="9">
                        <c:v>10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Example'!$H$20:$H$29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10"/>
                      <c:pt idx="0">
                        <c:v>1584000.0000000002</c:v>
                      </c:pt>
                      <c:pt idx="1">
                        <c:v>1672704.0000000005</c:v>
                      </c:pt>
                      <c:pt idx="2">
                        <c:v>1766375.4240000008</c:v>
                      </c:pt>
                      <c:pt idx="3">
                        <c:v>1610934.3866880008</c:v>
                      </c:pt>
                      <c:pt idx="4">
                        <c:v>1469172.1606594566</c:v>
                      </c:pt>
                      <c:pt idx="5">
                        <c:v>1339885.0105214245</c:v>
                      </c:pt>
                      <c:pt idx="6">
                        <c:v>1221975.1295955391</c:v>
                      </c:pt>
                      <c:pt idx="7">
                        <c:v>1114441.3181911316</c:v>
                      </c:pt>
                      <c:pt idx="8">
                        <c:v>1016370.4821903119</c:v>
                      </c:pt>
                      <c:pt idx="9">
                        <c:v>926929.8797575644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AD63-44EA-AC08-1359CFD03908}"/>
                  </c:ext>
                </c:extLst>
              </c15:ser>
            </c15:filteredBarSeries>
          </c:ext>
        </c:extLst>
      </c:barChart>
      <c:catAx>
        <c:axId val="117933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33872"/>
        <c:crosses val="autoZero"/>
        <c:auto val="1"/>
        <c:lblAlgn val="ctr"/>
        <c:lblOffset val="100"/>
        <c:noMultiLvlLbl val="0"/>
      </c:catAx>
      <c:valAx>
        <c:axId val="117933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33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Power of Zero investments - </a:t>
            </a:r>
          </a:p>
          <a:p>
            <a:pPr>
              <a:defRPr/>
            </a:pPr>
            <a:r>
              <a:rPr lang="en-US"/>
              <a:t>Income at Beginning of Year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'Normal vs FIA Example'!$L$19</c:f>
              <c:strCache>
                <c:ptCount val="1"/>
                <c:pt idx="0">
                  <c:v>Income at Beginning of Year</c:v>
                </c:pt>
              </c:strCache>
            </c:strRef>
          </c:tx>
          <c:spPr>
            <a:solidFill>
              <a:schemeClr val="accent6">
                <a:shade val="90000"/>
              </a:schemeClr>
            </a:solidFill>
            <a:ln>
              <a:noFill/>
            </a:ln>
            <a:effectLst/>
          </c:spPr>
          <c:invertIfNegative val="0"/>
          <c:val>
            <c:numRef>
              <c:f>'Normal vs FIA Example'!$L$20:$L$29</c:f>
              <c:numCache>
                <c:formatCode>_(* #,##0_);_(* \(#,##0\);_(* "-"??_);_(@_)</c:formatCode>
                <c:ptCount val="10"/>
                <c:pt idx="0">
                  <c:v>60000</c:v>
                </c:pt>
                <c:pt idx="1">
                  <c:v>63360.000000000007</c:v>
                </c:pt>
                <c:pt idx="2">
                  <c:v>66908.160000000018</c:v>
                </c:pt>
                <c:pt idx="3">
                  <c:v>70655.016960000037</c:v>
                </c:pt>
                <c:pt idx="4">
                  <c:v>67828.81628160004</c:v>
                </c:pt>
                <c:pt idx="5">
                  <c:v>65115.663630336043</c:v>
                </c:pt>
                <c:pt idx="6">
                  <c:v>62511.037085122596</c:v>
                </c:pt>
                <c:pt idx="7">
                  <c:v>60010.595601717694</c:v>
                </c:pt>
                <c:pt idx="8">
                  <c:v>57610.171777648982</c:v>
                </c:pt>
                <c:pt idx="9">
                  <c:v>55305.764906543016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B7-48F1-8997-F8EB1F1376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7933456"/>
        <c:axId val="11793387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'Normal vs FIA Example'!$J$19</c15:sqref>
                        </c15:formulaRef>
                      </c:ext>
                    </c:extLst>
                    <c:strCache>
                      <c:ptCount val="1"/>
                      <c:pt idx="0">
                        <c:v>Year</c:v>
                      </c:pt>
                    </c:strCache>
                  </c:strRef>
                </c:tx>
                <c:spPr>
                  <a:solidFill>
                    <a:schemeClr val="accent6">
                      <a:shade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>
                      <c:ext uri="{02D57815-91ED-43cb-92C2-25804820EDAC}">
                        <c15:formulaRef>
                          <c15:sqref>'Normal vs FIA Example'!$J$20:$J$29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1</c:v>
                      </c:pt>
                      <c:pt idx="1">
                        <c:v>2</c:v>
                      </c:pt>
                      <c:pt idx="2">
                        <c:v>3</c:v>
                      </c:pt>
                      <c:pt idx="3">
                        <c:v>4</c:v>
                      </c:pt>
                      <c:pt idx="4">
                        <c:v>5</c:v>
                      </c:pt>
                      <c:pt idx="5">
                        <c:v>6</c:v>
                      </c:pt>
                      <c:pt idx="6">
                        <c:v>7</c:v>
                      </c:pt>
                      <c:pt idx="7">
                        <c:v>8</c:v>
                      </c:pt>
                      <c:pt idx="8">
                        <c:v>9</c:v>
                      </c:pt>
                      <c:pt idx="9">
                        <c:v>10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D4B7-48F1-8997-F8EB1F13769E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Example'!$K$19</c15:sqref>
                        </c15:formulaRef>
                      </c:ext>
                    </c:extLst>
                    <c:strCache>
                      <c:ptCount val="1"/>
                      <c:pt idx="0">
                        <c:v>Starting Assets</c:v>
                      </c:pt>
                    </c:strCache>
                  </c:strRef>
                </c:tx>
                <c:spPr>
                  <a:solidFill>
                    <a:schemeClr val="accent6">
                      <a:shade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Example'!$K$20:$K$29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10"/>
                      <c:pt idx="0">
                        <c:v>1500000</c:v>
                      </c:pt>
                      <c:pt idx="1">
                        <c:v>1584000.0000000002</c:v>
                      </c:pt>
                      <c:pt idx="2">
                        <c:v>1672704.0000000005</c:v>
                      </c:pt>
                      <c:pt idx="3">
                        <c:v>1766375.4240000008</c:v>
                      </c:pt>
                      <c:pt idx="4">
                        <c:v>1695720.4070400009</c:v>
                      </c:pt>
                      <c:pt idx="5">
                        <c:v>1627891.590758401</c:v>
                      </c:pt>
                      <c:pt idx="6">
                        <c:v>1562775.9271280649</c:v>
                      </c:pt>
                      <c:pt idx="7">
                        <c:v>1500264.8900429423</c:v>
                      </c:pt>
                      <c:pt idx="8">
                        <c:v>1440254.2944412245</c:v>
                      </c:pt>
                      <c:pt idx="9">
                        <c:v>1382644.1226635755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D4B7-48F1-8997-F8EB1F13769E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Example'!$M$19</c15:sqref>
                        </c15:formulaRef>
                      </c:ext>
                    </c:extLst>
                    <c:strCache>
                      <c:ptCount val="1"/>
                      <c:pt idx="0">
                        <c:v>Remaining</c:v>
                      </c:pt>
                    </c:strCache>
                  </c:strRef>
                </c:tx>
                <c:spPr>
                  <a:solidFill>
                    <a:schemeClr val="accent6">
                      <a:tint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Example'!$M$20:$M$29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10"/>
                      <c:pt idx="0">
                        <c:v>1440000</c:v>
                      </c:pt>
                      <c:pt idx="1">
                        <c:v>1520640.0000000002</c:v>
                      </c:pt>
                      <c:pt idx="2">
                        <c:v>1605795.8400000005</c:v>
                      </c:pt>
                      <c:pt idx="3">
                        <c:v>1695720.4070400009</c:v>
                      </c:pt>
                      <c:pt idx="4">
                        <c:v>1627891.590758401</c:v>
                      </c:pt>
                      <c:pt idx="5">
                        <c:v>1562775.9271280649</c:v>
                      </c:pt>
                      <c:pt idx="6">
                        <c:v>1500264.8900429423</c:v>
                      </c:pt>
                      <c:pt idx="7">
                        <c:v>1440254.2944412245</c:v>
                      </c:pt>
                      <c:pt idx="8">
                        <c:v>1382644.1226635755</c:v>
                      </c:pt>
                      <c:pt idx="9">
                        <c:v>1327338.3577570324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D4B7-48F1-8997-F8EB1F13769E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Example'!$N$19</c15:sqref>
                        </c15:formulaRef>
                      </c:ext>
                    </c:extLst>
                    <c:strCache>
                      <c:ptCount val="1"/>
                      <c:pt idx="0">
                        <c:v>Growth %</c:v>
                      </c:pt>
                    </c:strCache>
                  </c:strRef>
                </c:tx>
                <c:spPr>
                  <a:solidFill>
                    <a:schemeClr val="accent6">
                      <a:tint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Example'!$N$20:$N$29</c15:sqref>
                        </c15:formulaRef>
                      </c:ext>
                    </c:extLst>
                    <c:numCache>
                      <c:formatCode>0%</c:formatCode>
                      <c:ptCount val="10"/>
                      <c:pt idx="0">
                        <c:v>0.1</c:v>
                      </c:pt>
                      <c:pt idx="1">
                        <c:v>0.1</c:v>
                      </c:pt>
                      <c:pt idx="2">
                        <c:v>0.1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D4B7-48F1-8997-F8EB1F13769E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Example'!$O$19</c15:sqref>
                        </c15:formulaRef>
                      </c:ext>
                    </c:extLst>
                    <c:strCache>
                      <c:ptCount val="1"/>
                      <c:pt idx="0">
                        <c:v>Ending Assets</c:v>
                      </c:pt>
                    </c:strCache>
                  </c:strRef>
                </c:tx>
                <c:spPr>
                  <a:solidFill>
                    <a:schemeClr val="accent6">
                      <a:tint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Example'!$O$20:$O$29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10"/>
                      <c:pt idx="0">
                        <c:v>1584000.0000000002</c:v>
                      </c:pt>
                      <c:pt idx="1">
                        <c:v>1672704.0000000005</c:v>
                      </c:pt>
                      <c:pt idx="2">
                        <c:v>1766375.4240000008</c:v>
                      </c:pt>
                      <c:pt idx="3">
                        <c:v>1695720.4070400009</c:v>
                      </c:pt>
                      <c:pt idx="4">
                        <c:v>1627891.590758401</c:v>
                      </c:pt>
                      <c:pt idx="5">
                        <c:v>1562775.9271280649</c:v>
                      </c:pt>
                      <c:pt idx="6">
                        <c:v>1500264.8900429423</c:v>
                      </c:pt>
                      <c:pt idx="7">
                        <c:v>1440254.2944412245</c:v>
                      </c:pt>
                      <c:pt idx="8">
                        <c:v>1382644.1226635755</c:v>
                      </c:pt>
                      <c:pt idx="9">
                        <c:v>1327338.3577570324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D4B7-48F1-8997-F8EB1F13769E}"/>
                  </c:ext>
                </c:extLst>
              </c15:ser>
            </c15:filteredBarSeries>
          </c:ext>
        </c:extLst>
      </c:barChart>
      <c:catAx>
        <c:axId val="117933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33872"/>
        <c:crosses val="autoZero"/>
        <c:auto val="1"/>
        <c:lblAlgn val="ctr"/>
        <c:lblOffset val="100"/>
        <c:noMultiLvlLbl val="0"/>
      </c:catAx>
      <c:valAx>
        <c:axId val="117933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33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Normal investments - </a:t>
            </a:r>
          </a:p>
          <a:p>
            <a:pPr>
              <a:defRPr/>
            </a:pPr>
            <a:r>
              <a:rPr lang="en-US"/>
              <a:t>Fixed</a:t>
            </a:r>
            <a:r>
              <a:rPr lang="en-US" baseline="0"/>
              <a:t> income per year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'Normal vs FIA Example'!$E$49</c:f>
              <c:strCache>
                <c:ptCount val="1"/>
                <c:pt idx="0">
                  <c:v>Income at Beginning of Year</c:v>
                </c:pt>
              </c:strCache>
            </c:strRef>
          </c:tx>
          <c:spPr>
            <a:solidFill>
              <a:schemeClr val="accent6">
                <a:shade val="90000"/>
              </a:schemeClr>
            </a:solidFill>
            <a:ln>
              <a:noFill/>
            </a:ln>
            <a:effectLst/>
          </c:spPr>
          <c:invertIfNegative val="0"/>
          <c:val>
            <c:numRef>
              <c:f>'Normal vs FIA Example'!$E$50:$E$59</c:f>
              <c:numCache>
                <c:formatCode>_(* #,##0_);_(* \(#,##0\);_(* "-"??_);_(@_)</c:formatCode>
                <c:ptCount val="10"/>
                <c:pt idx="0">
                  <c:v>60000</c:v>
                </c:pt>
                <c:pt idx="1">
                  <c:v>60000</c:v>
                </c:pt>
                <c:pt idx="2">
                  <c:v>60000</c:v>
                </c:pt>
                <c:pt idx="3">
                  <c:v>60000</c:v>
                </c:pt>
                <c:pt idx="4">
                  <c:v>60000</c:v>
                </c:pt>
                <c:pt idx="5">
                  <c:v>60000</c:v>
                </c:pt>
                <c:pt idx="6">
                  <c:v>60000</c:v>
                </c:pt>
                <c:pt idx="7">
                  <c:v>60000</c:v>
                </c:pt>
                <c:pt idx="8">
                  <c:v>60000</c:v>
                </c:pt>
                <c:pt idx="9">
                  <c:v>60000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F0-4DA4-B082-D04038399A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7933456"/>
        <c:axId val="11793387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'Normal vs FIA Example'!$C$49</c15:sqref>
                        </c15:formulaRef>
                      </c:ext>
                    </c:extLst>
                    <c:strCache>
                      <c:ptCount val="1"/>
                      <c:pt idx="0">
                        <c:v>Year</c:v>
                      </c:pt>
                    </c:strCache>
                  </c:strRef>
                </c:tx>
                <c:spPr>
                  <a:solidFill>
                    <a:schemeClr val="accent6">
                      <a:shade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>
                      <c:ext uri="{02D57815-91ED-43cb-92C2-25804820EDAC}">
                        <c15:formulaRef>
                          <c15:sqref>'Normal vs FIA Example'!$C$50:$C$59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1</c:v>
                      </c:pt>
                      <c:pt idx="1">
                        <c:v>2</c:v>
                      </c:pt>
                      <c:pt idx="2">
                        <c:v>3</c:v>
                      </c:pt>
                      <c:pt idx="3">
                        <c:v>4</c:v>
                      </c:pt>
                      <c:pt idx="4">
                        <c:v>5</c:v>
                      </c:pt>
                      <c:pt idx="5">
                        <c:v>6</c:v>
                      </c:pt>
                      <c:pt idx="6">
                        <c:v>7</c:v>
                      </c:pt>
                      <c:pt idx="7">
                        <c:v>8</c:v>
                      </c:pt>
                      <c:pt idx="8">
                        <c:v>9</c:v>
                      </c:pt>
                      <c:pt idx="9">
                        <c:v>10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B9F0-4DA4-B082-D04038399AB2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Example'!$D$49</c15:sqref>
                        </c15:formulaRef>
                      </c:ext>
                    </c:extLst>
                    <c:strCache>
                      <c:ptCount val="1"/>
                      <c:pt idx="0">
                        <c:v>Starting Assets</c:v>
                      </c:pt>
                    </c:strCache>
                  </c:strRef>
                </c:tx>
                <c:spPr>
                  <a:solidFill>
                    <a:schemeClr val="accent6">
                      <a:shade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Example'!$D$50:$D$59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10"/>
                      <c:pt idx="0">
                        <c:v>1500000</c:v>
                      </c:pt>
                      <c:pt idx="1">
                        <c:v>1584000.0000000002</c:v>
                      </c:pt>
                      <c:pt idx="2">
                        <c:v>1676400.0000000005</c:v>
                      </c:pt>
                      <c:pt idx="3">
                        <c:v>1778040.0000000007</c:v>
                      </c:pt>
                      <c:pt idx="4">
                        <c:v>1632138.0000000007</c:v>
                      </c:pt>
                      <c:pt idx="5">
                        <c:v>1493531.1000000006</c:v>
                      </c:pt>
                      <c:pt idx="6">
                        <c:v>1361854.5450000004</c:v>
                      </c:pt>
                      <c:pt idx="7">
                        <c:v>1236761.8177500004</c:v>
                      </c:pt>
                      <c:pt idx="8">
                        <c:v>1117923.7268625004</c:v>
                      </c:pt>
                      <c:pt idx="9">
                        <c:v>1005027.5405193754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B9F0-4DA4-B082-D04038399AB2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Example'!$F$49</c15:sqref>
                        </c15:formulaRef>
                      </c:ext>
                    </c:extLst>
                    <c:strCache>
                      <c:ptCount val="1"/>
                      <c:pt idx="0">
                        <c:v>Remaining</c:v>
                      </c:pt>
                    </c:strCache>
                  </c:strRef>
                </c:tx>
                <c:spPr>
                  <a:solidFill>
                    <a:schemeClr val="accent6">
                      <a:tint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Example'!$F$50:$F$59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10"/>
                      <c:pt idx="0">
                        <c:v>1440000</c:v>
                      </c:pt>
                      <c:pt idx="1">
                        <c:v>1524000.0000000002</c:v>
                      </c:pt>
                      <c:pt idx="2">
                        <c:v>1616400.0000000005</c:v>
                      </c:pt>
                      <c:pt idx="3">
                        <c:v>1718040.0000000007</c:v>
                      </c:pt>
                      <c:pt idx="4">
                        <c:v>1572138.0000000007</c:v>
                      </c:pt>
                      <c:pt idx="5">
                        <c:v>1433531.1000000006</c:v>
                      </c:pt>
                      <c:pt idx="6">
                        <c:v>1301854.5450000004</c:v>
                      </c:pt>
                      <c:pt idx="7">
                        <c:v>1176761.8177500004</c:v>
                      </c:pt>
                      <c:pt idx="8">
                        <c:v>1057923.7268625004</c:v>
                      </c:pt>
                      <c:pt idx="9">
                        <c:v>945027.54051937535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B9F0-4DA4-B082-D04038399AB2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Example'!$G$49</c15:sqref>
                        </c15:formulaRef>
                      </c:ext>
                    </c:extLst>
                    <c:strCache>
                      <c:ptCount val="1"/>
                      <c:pt idx="0">
                        <c:v>Growth %</c:v>
                      </c:pt>
                    </c:strCache>
                  </c:strRef>
                </c:tx>
                <c:spPr>
                  <a:solidFill>
                    <a:schemeClr val="accent6">
                      <a:tint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Example'!$G$50:$G$59</c15:sqref>
                        </c15:formulaRef>
                      </c:ext>
                    </c:extLst>
                    <c:numCache>
                      <c:formatCode>0%</c:formatCode>
                      <c:ptCount val="10"/>
                      <c:pt idx="0">
                        <c:v>0.1</c:v>
                      </c:pt>
                      <c:pt idx="1">
                        <c:v>0.1</c:v>
                      </c:pt>
                      <c:pt idx="2">
                        <c:v>0.1</c:v>
                      </c:pt>
                      <c:pt idx="3">
                        <c:v>-0.05</c:v>
                      </c:pt>
                      <c:pt idx="4">
                        <c:v>-0.05</c:v>
                      </c:pt>
                      <c:pt idx="5">
                        <c:v>-0.05</c:v>
                      </c:pt>
                      <c:pt idx="6">
                        <c:v>-0.05</c:v>
                      </c:pt>
                      <c:pt idx="7">
                        <c:v>-0.05</c:v>
                      </c:pt>
                      <c:pt idx="8">
                        <c:v>-0.05</c:v>
                      </c:pt>
                      <c:pt idx="9">
                        <c:v>-0.05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B9F0-4DA4-B082-D04038399AB2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Example'!$H$49</c15:sqref>
                        </c15:formulaRef>
                      </c:ext>
                    </c:extLst>
                    <c:strCache>
                      <c:ptCount val="1"/>
                      <c:pt idx="0">
                        <c:v>Ending Assets</c:v>
                      </c:pt>
                    </c:strCache>
                  </c:strRef>
                </c:tx>
                <c:spPr>
                  <a:solidFill>
                    <a:schemeClr val="accent6">
                      <a:tint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Example'!$H$50:$H$59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10"/>
                      <c:pt idx="0">
                        <c:v>1584000.0000000002</c:v>
                      </c:pt>
                      <c:pt idx="1">
                        <c:v>1676400.0000000005</c:v>
                      </c:pt>
                      <c:pt idx="2">
                        <c:v>1778040.0000000007</c:v>
                      </c:pt>
                      <c:pt idx="3">
                        <c:v>1632138.0000000007</c:v>
                      </c:pt>
                      <c:pt idx="4">
                        <c:v>1493531.1000000006</c:v>
                      </c:pt>
                      <c:pt idx="5">
                        <c:v>1361854.5450000004</c:v>
                      </c:pt>
                      <c:pt idx="6">
                        <c:v>1236761.8177500004</c:v>
                      </c:pt>
                      <c:pt idx="7">
                        <c:v>1117923.7268625004</c:v>
                      </c:pt>
                      <c:pt idx="8">
                        <c:v>1005027.5405193754</c:v>
                      </c:pt>
                      <c:pt idx="9">
                        <c:v>897776.16349340649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B9F0-4DA4-B082-D04038399AB2}"/>
                  </c:ext>
                </c:extLst>
              </c15:ser>
            </c15:filteredBarSeries>
          </c:ext>
        </c:extLst>
      </c:barChart>
      <c:catAx>
        <c:axId val="117933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33872"/>
        <c:crosses val="autoZero"/>
        <c:auto val="1"/>
        <c:lblAlgn val="ctr"/>
        <c:lblOffset val="100"/>
        <c:noMultiLvlLbl val="0"/>
      </c:catAx>
      <c:valAx>
        <c:axId val="117933872"/>
        <c:scaling>
          <c:orientation val="minMax"/>
          <c:max val="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33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Fixed</a:t>
            </a:r>
            <a:r>
              <a:rPr lang="en-US" baseline="0"/>
              <a:t> Index Annuities - </a:t>
            </a:r>
          </a:p>
          <a:p>
            <a:pPr>
              <a:defRPr/>
            </a:pPr>
            <a:r>
              <a:rPr lang="en-US"/>
              <a:t>Income at Beginning of Year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'Normal vs FIA Example'!$L$49</c:f>
              <c:strCache>
                <c:ptCount val="1"/>
                <c:pt idx="0">
                  <c:v>Income at Beginning of Year</c:v>
                </c:pt>
              </c:strCache>
            </c:strRef>
          </c:tx>
          <c:spPr>
            <a:solidFill>
              <a:schemeClr val="accent6">
                <a:shade val="90000"/>
              </a:schemeClr>
            </a:solidFill>
            <a:ln w="25400">
              <a:noFill/>
            </a:ln>
            <a:effectLst/>
          </c:spPr>
          <c:invertIfNegative val="0"/>
          <c:val>
            <c:numRef>
              <c:f>'Normal vs FIA Example'!$L$50:$L$59</c:f>
              <c:numCache>
                <c:formatCode>_(* #,##0_);_(* \(#,##0\);_(* "-"??_);_(@_)</c:formatCode>
                <c:ptCount val="10"/>
                <c:pt idx="0">
                  <c:v>60000</c:v>
                </c:pt>
                <c:pt idx="1">
                  <c:v>63360.000000000007</c:v>
                </c:pt>
                <c:pt idx="2">
                  <c:v>66908.160000000018</c:v>
                </c:pt>
                <c:pt idx="3">
                  <c:v>70655.016960000037</c:v>
                </c:pt>
                <c:pt idx="4">
                  <c:v>70655.016960000037</c:v>
                </c:pt>
                <c:pt idx="5">
                  <c:v>70655.016960000037</c:v>
                </c:pt>
                <c:pt idx="6">
                  <c:v>70655.016960000037</c:v>
                </c:pt>
                <c:pt idx="7">
                  <c:v>70655.016960000037</c:v>
                </c:pt>
                <c:pt idx="8">
                  <c:v>70655.016960000037</c:v>
                </c:pt>
                <c:pt idx="9">
                  <c:v>70655.016960000037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F0-4DE5-8C67-DF04AB98DD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7933456"/>
        <c:axId val="11793387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'Normal vs FIA Example'!$J$49</c15:sqref>
                        </c15:formulaRef>
                      </c:ext>
                    </c:extLst>
                    <c:strCache>
                      <c:ptCount val="1"/>
                      <c:pt idx="0">
                        <c:v>Year</c:v>
                      </c:pt>
                    </c:strCache>
                  </c:strRef>
                </c:tx>
                <c:spPr>
                  <a:solidFill>
                    <a:schemeClr val="accent6">
                      <a:shade val="50000"/>
                    </a:schemeClr>
                  </a:solidFill>
                  <a:ln w="25400">
                    <a:noFill/>
                  </a:ln>
                  <a:effectLst/>
                </c:spPr>
                <c:invertIfNegative val="0"/>
                <c:val>
                  <c:numRef>
                    <c:extLst>
                      <c:ext uri="{02D57815-91ED-43cb-92C2-25804820EDAC}">
                        <c15:formulaRef>
                          <c15:sqref>'Normal vs FIA Example'!$J$50:$J$59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1</c:v>
                      </c:pt>
                      <c:pt idx="1">
                        <c:v>2</c:v>
                      </c:pt>
                      <c:pt idx="2">
                        <c:v>3</c:v>
                      </c:pt>
                      <c:pt idx="3">
                        <c:v>4</c:v>
                      </c:pt>
                      <c:pt idx="4">
                        <c:v>5</c:v>
                      </c:pt>
                      <c:pt idx="5">
                        <c:v>6</c:v>
                      </c:pt>
                      <c:pt idx="6">
                        <c:v>7</c:v>
                      </c:pt>
                      <c:pt idx="7">
                        <c:v>8</c:v>
                      </c:pt>
                      <c:pt idx="8">
                        <c:v>9</c:v>
                      </c:pt>
                      <c:pt idx="9">
                        <c:v>10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5FF0-4DE5-8C67-DF04AB98DD4C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Example'!$K$49</c15:sqref>
                        </c15:formulaRef>
                      </c:ext>
                    </c:extLst>
                    <c:strCache>
                      <c:ptCount val="1"/>
                      <c:pt idx="0">
                        <c:v>Starting Assets</c:v>
                      </c:pt>
                    </c:strCache>
                  </c:strRef>
                </c:tx>
                <c:spPr>
                  <a:solidFill>
                    <a:schemeClr val="accent6">
                      <a:shade val="70000"/>
                    </a:schemeClr>
                  </a:solidFill>
                  <a:ln w="25400"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Example'!$K$50:$K$59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10"/>
                      <c:pt idx="0">
                        <c:v>1500000</c:v>
                      </c:pt>
                      <c:pt idx="1">
                        <c:v>1584000.0000000002</c:v>
                      </c:pt>
                      <c:pt idx="2">
                        <c:v>1672704.0000000005</c:v>
                      </c:pt>
                      <c:pt idx="3">
                        <c:v>1766375.4240000008</c:v>
                      </c:pt>
                      <c:pt idx="4">
                        <c:v>1695720.4070400009</c:v>
                      </c:pt>
                      <c:pt idx="5">
                        <c:v>1625065.3900800007</c:v>
                      </c:pt>
                      <c:pt idx="6">
                        <c:v>1554410.3731200006</c:v>
                      </c:pt>
                      <c:pt idx="7">
                        <c:v>1483755.3561600004</c:v>
                      </c:pt>
                      <c:pt idx="8">
                        <c:v>1413100.3392000003</c:v>
                      </c:pt>
                      <c:pt idx="9">
                        <c:v>1342445.3222400001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5FF0-4DE5-8C67-DF04AB98DD4C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Example'!$M$49</c15:sqref>
                        </c15:formulaRef>
                      </c:ext>
                    </c:extLst>
                    <c:strCache>
                      <c:ptCount val="1"/>
                      <c:pt idx="0">
                        <c:v>Remaining</c:v>
                      </c:pt>
                    </c:strCache>
                  </c:strRef>
                </c:tx>
                <c:spPr>
                  <a:solidFill>
                    <a:schemeClr val="accent6">
                      <a:tint val="90000"/>
                    </a:schemeClr>
                  </a:solidFill>
                  <a:ln w="25400"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Example'!$M$50:$M$59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10"/>
                      <c:pt idx="0">
                        <c:v>1440000</c:v>
                      </c:pt>
                      <c:pt idx="1">
                        <c:v>1520640.0000000002</c:v>
                      </c:pt>
                      <c:pt idx="2">
                        <c:v>1605795.8400000005</c:v>
                      </c:pt>
                      <c:pt idx="3">
                        <c:v>1695720.4070400009</c:v>
                      </c:pt>
                      <c:pt idx="4">
                        <c:v>1625065.3900800007</c:v>
                      </c:pt>
                      <c:pt idx="5">
                        <c:v>1554410.3731200006</c:v>
                      </c:pt>
                      <c:pt idx="6">
                        <c:v>1483755.3561600004</c:v>
                      </c:pt>
                      <c:pt idx="7">
                        <c:v>1413100.3392000003</c:v>
                      </c:pt>
                      <c:pt idx="8">
                        <c:v>1342445.3222400001</c:v>
                      </c:pt>
                      <c:pt idx="9">
                        <c:v>1271790.30528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5FF0-4DE5-8C67-DF04AB98DD4C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Example'!$N$49</c15:sqref>
                        </c15:formulaRef>
                      </c:ext>
                    </c:extLst>
                    <c:strCache>
                      <c:ptCount val="1"/>
                      <c:pt idx="0">
                        <c:v>Growth %</c:v>
                      </c:pt>
                    </c:strCache>
                  </c:strRef>
                </c:tx>
                <c:spPr>
                  <a:solidFill>
                    <a:schemeClr val="accent6">
                      <a:tint val="70000"/>
                    </a:schemeClr>
                  </a:solidFill>
                  <a:ln w="25400"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Example'!$N$50:$N$59</c15:sqref>
                        </c15:formulaRef>
                      </c:ext>
                    </c:extLst>
                    <c:numCache>
                      <c:formatCode>0%</c:formatCode>
                      <c:ptCount val="10"/>
                      <c:pt idx="0">
                        <c:v>0.1</c:v>
                      </c:pt>
                      <c:pt idx="1">
                        <c:v>0.1</c:v>
                      </c:pt>
                      <c:pt idx="2">
                        <c:v>0.1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5FF0-4DE5-8C67-DF04AB98DD4C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Example'!$O$49</c15:sqref>
                        </c15:formulaRef>
                      </c:ext>
                    </c:extLst>
                    <c:strCache>
                      <c:ptCount val="1"/>
                      <c:pt idx="0">
                        <c:v>Ending Assets</c:v>
                      </c:pt>
                    </c:strCache>
                  </c:strRef>
                </c:tx>
                <c:spPr>
                  <a:solidFill>
                    <a:schemeClr val="accent6">
                      <a:tint val="50000"/>
                    </a:schemeClr>
                  </a:solidFill>
                  <a:ln w="25400"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'Normal vs FIA Example'!$O$50:$O$59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10"/>
                      <c:pt idx="0">
                        <c:v>1584000.0000000002</c:v>
                      </c:pt>
                      <c:pt idx="1">
                        <c:v>1672704.0000000005</c:v>
                      </c:pt>
                      <c:pt idx="2">
                        <c:v>1766375.4240000008</c:v>
                      </c:pt>
                      <c:pt idx="3">
                        <c:v>1695720.4070400009</c:v>
                      </c:pt>
                      <c:pt idx="4">
                        <c:v>1625065.3900800007</c:v>
                      </c:pt>
                      <c:pt idx="5">
                        <c:v>1554410.3731200006</c:v>
                      </c:pt>
                      <c:pt idx="6">
                        <c:v>1483755.3561600004</c:v>
                      </c:pt>
                      <c:pt idx="7">
                        <c:v>1413100.3392000003</c:v>
                      </c:pt>
                      <c:pt idx="8">
                        <c:v>1342445.3222400001</c:v>
                      </c:pt>
                      <c:pt idx="9">
                        <c:v>1271790.30528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5FF0-4DE5-8C67-DF04AB98DD4C}"/>
                  </c:ext>
                </c:extLst>
              </c15:ser>
            </c15:filteredBarSeries>
          </c:ext>
        </c:extLst>
      </c:barChart>
      <c:catAx>
        <c:axId val="117933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33872"/>
        <c:crosses val="autoZero"/>
        <c:auto val="1"/>
        <c:lblAlgn val="ctr"/>
        <c:lblOffset val="100"/>
        <c:noMultiLvlLbl val="0"/>
      </c:catAx>
      <c:valAx>
        <c:axId val="117933872"/>
        <c:scaling>
          <c:orientation val="minMax"/>
          <c:max val="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33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Normal investments - Income</a:t>
            </a:r>
            <a:r>
              <a:rPr lang="en-US" baseline="0"/>
              <a:t> Changes</a:t>
            </a:r>
            <a:r>
              <a:rPr lang="en-US"/>
              <a:t> </a:t>
            </a:r>
          </a:p>
          <a:p>
            <a:pPr>
              <a:defRPr/>
            </a:pPr>
            <a:r>
              <a:rPr lang="en-US"/>
              <a:t>Income at Beginning of Year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ndard"/>
        <c:varyColors val="0"/>
        <c:ser>
          <c:idx val="1"/>
          <c:order val="1"/>
          <c:tx>
            <c:strRef>
              <c:f>'Retirement Ruin Example'!$D$24</c:f>
              <c:strCache>
                <c:ptCount val="1"/>
                <c:pt idx="0">
                  <c:v>Income at Beginning of Year</c:v>
                </c:pt>
              </c:strCache>
            </c:strRef>
          </c:tx>
          <c:spPr>
            <a:solidFill>
              <a:schemeClr val="accent6">
                <a:shade val="76000"/>
              </a:schemeClr>
            </a:solidFill>
            <a:ln>
              <a:noFill/>
            </a:ln>
            <a:effectLst/>
          </c:spPr>
          <c:cat>
            <c:numRef>
              <c:f>'Retirement Ruin Example'!$B$25:$B$74</c:f>
              <c:numCache>
                <c:formatCode>General</c:formatCode>
                <c:ptCount val="5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</c:numCache>
            </c:numRef>
          </c:cat>
          <c:val>
            <c:numRef>
              <c:f>'Retirement Ruin Example'!$D$25:$D$74</c:f>
              <c:numCache>
                <c:formatCode>_(* #,##0_);_(* \(#,##0\);_(* "-"??_);_(@_)</c:formatCode>
                <c:ptCount val="50"/>
                <c:pt idx="0">
                  <c:v>60000</c:v>
                </c:pt>
                <c:pt idx="1">
                  <c:v>61153.949317396415</c:v>
                </c:pt>
                <c:pt idx="2">
                  <c:v>61050.488261656574</c:v>
                </c:pt>
                <c:pt idx="3">
                  <c:v>61452.568135218331</c:v>
                </c:pt>
                <c:pt idx="4">
                  <c:v>57914.730628463934</c:v>
                </c:pt>
                <c:pt idx="5">
                  <c:v>59821.13966759653</c:v>
                </c:pt>
                <c:pt idx="6">
                  <c:v>56696.637942176538</c:v>
                </c:pt>
                <c:pt idx="7">
                  <c:v>59046.41868143504</c:v>
                </c:pt>
                <c:pt idx="8">
                  <c:v>55289.105219538847</c:v>
                </c:pt>
                <c:pt idx="9">
                  <c:v>54400.202591773712</c:v>
                </c:pt>
                <c:pt idx="10">
                  <c:v>51195.98094549292</c:v>
                </c:pt>
                <c:pt idx="11">
                  <c:v>47521.429827679807</c:v>
                </c:pt>
                <c:pt idx="12">
                  <c:v>45845.679445098693</c:v>
                </c:pt>
                <c:pt idx="13">
                  <c:v>48083.78122722594</c:v>
                </c:pt>
                <c:pt idx="14">
                  <c:v>46542.431476842452</c:v>
                </c:pt>
                <c:pt idx="15">
                  <c:v>42657.002600106469</c:v>
                </c:pt>
                <c:pt idx="16">
                  <c:v>40649.471645082267</c:v>
                </c:pt>
                <c:pt idx="17">
                  <c:v>38893.923070487981</c:v>
                </c:pt>
                <c:pt idx="18">
                  <c:v>38393.020919801245</c:v>
                </c:pt>
                <c:pt idx="19">
                  <c:v>37685.687320606659</c:v>
                </c:pt>
                <c:pt idx="20">
                  <c:v>36009.661753194065</c:v>
                </c:pt>
                <c:pt idx="21">
                  <c:v>36979.853552994842</c:v>
                </c:pt>
                <c:pt idx="22">
                  <c:v>38903.177136469378</c:v>
                </c:pt>
                <c:pt idx="23">
                  <c:v>39782.05093425564</c:v>
                </c:pt>
                <c:pt idx="24">
                  <c:v>37833.365461889429</c:v>
                </c:pt>
                <c:pt idx="25">
                  <c:v>34723.859349699167</c:v>
                </c:pt>
                <c:pt idx="26">
                  <c:v>36116.775275898239</c:v>
                </c:pt>
                <c:pt idx="27">
                  <c:v>33764.24631598546</c:v>
                </c:pt>
                <c:pt idx="28">
                  <c:v>34583.159519704168</c:v>
                </c:pt>
                <c:pt idx="29">
                  <c:v>33989.913344979075</c:v>
                </c:pt>
                <c:pt idx="30">
                  <c:v>31789.370131470063</c:v>
                </c:pt>
                <c:pt idx="31">
                  <c:v>33065.05451281694</c:v>
                </c:pt>
                <c:pt idx="32">
                  <c:v>32151.185235993664</c:v>
                </c:pt>
                <c:pt idx="33">
                  <c:v>31886.15977637202</c:v>
                </c:pt>
                <c:pt idx="34">
                  <c:v>29085.826144094772</c:v>
                </c:pt>
                <c:pt idx="35">
                  <c:v>27353.591874977916</c:v>
                </c:pt>
                <c:pt idx="36">
                  <c:v>25821.995061341004</c:v>
                </c:pt>
                <c:pt idx="37">
                  <c:v>24100.41424308324</c:v>
                </c:pt>
                <c:pt idx="38">
                  <c:v>23573.055607157108</c:v>
                </c:pt>
                <c:pt idx="39">
                  <c:v>24146.067904905427</c:v>
                </c:pt>
                <c:pt idx="40">
                  <c:v>22381.321967868811</c:v>
                </c:pt>
                <c:pt idx="41">
                  <c:v>20654.532738841259</c:v>
                </c:pt>
                <c:pt idx="42">
                  <c:v>19311.339027022172</c:v>
                </c:pt>
                <c:pt idx="43">
                  <c:v>19385.249312301661</c:v>
                </c:pt>
                <c:pt idx="44">
                  <c:v>19813.425207216551</c:v>
                </c:pt>
                <c:pt idx="45">
                  <c:v>18689.142340701776</c:v>
                </c:pt>
                <c:pt idx="46">
                  <c:v>17137.690330560072</c:v>
                </c:pt>
                <c:pt idx="47">
                  <c:v>16790.74007670669</c:v>
                </c:pt>
                <c:pt idx="48">
                  <c:v>15823.53498451954</c:v>
                </c:pt>
                <c:pt idx="49">
                  <c:v>15261.538866744111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97-4907-95E5-977AC86252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933456"/>
        <c:axId val="117933872"/>
        <c:extLst>
          <c:ext xmlns:c15="http://schemas.microsoft.com/office/drawing/2012/chart" uri="{02D57815-91ED-43cb-92C2-25804820EDAC}">
            <c15:filteredArea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'Retirement Ruin Example'!$C$24</c15:sqref>
                        </c15:formulaRef>
                      </c:ext>
                    </c:extLst>
                    <c:strCache>
                      <c:ptCount val="1"/>
                      <c:pt idx="0">
                        <c:v>Starting Assets</c:v>
                      </c:pt>
                    </c:strCache>
                  </c:strRef>
                </c:tx>
                <c:spPr>
                  <a:solidFill>
                    <a:schemeClr val="accent6">
                      <a:tint val="77000"/>
                    </a:schemeClr>
                  </a:solidFill>
                  <a:ln>
                    <a:noFill/>
                  </a:ln>
                  <a:effectLst/>
                </c:spPr>
                <c:cat>
                  <c:numRef>
                    <c:extLst>
                      <c:ext uri="{02D57815-91ED-43cb-92C2-25804820EDAC}">
                        <c15:formulaRef>
                          <c15:sqref>'Retirement Ruin Example'!$B$25:$B$74</c15:sqref>
                        </c15:formulaRef>
                      </c:ext>
                    </c:extLst>
                    <c:numCache>
                      <c:formatCode>General</c:formatCode>
                      <c:ptCount val="50"/>
                      <c:pt idx="0">
                        <c:v>1</c:v>
                      </c:pt>
                      <c:pt idx="1">
                        <c:v>2</c:v>
                      </c:pt>
                      <c:pt idx="2">
                        <c:v>3</c:v>
                      </c:pt>
                      <c:pt idx="3">
                        <c:v>4</c:v>
                      </c:pt>
                      <c:pt idx="4">
                        <c:v>5</c:v>
                      </c:pt>
                      <c:pt idx="5">
                        <c:v>6</c:v>
                      </c:pt>
                      <c:pt idx="6">
                        <c:v>7</c:v>
                      </c:pt>
                      <c:pt idx="7">
                        <c:v>8</c:v>
                      </c:pt>
                      <c:pt idx="8">
                        <c:v>9</c:v>
                      </c:pt>
                      <c:pt idx="9">
                        <c:v>10</c:v>
                      </c:pt>
                      <c:pt idx="10">
                        <c:v>11</c:v>
                      </c:pt>
                      <c:pt idx="11">
                        <c:v>12</c:v>
                      </c:pt>
                      <c:pt idx="12">
                        <c:v>13</c:v>
                      </c:pt>
                      <c:pt idx="13">
                        <c:v>14</c:v>
                      </c:pt>
                      <c:pt idx="14">
                        <c:v>15</c:v>
                      </c:pt>
                      <c:pt idx="15">
                        <c:v>16</c:v>
                      </c:pt>
                      <c:pt idx="16">
                        <c:v>17</c:v>
                      </c:pt>
                      <c:pt idx="17">
                        <c:v>18</c:v>
                      </c:pt>
                      <c:pt idx="18">
                        <c:v>19</c:v>
                      </c:pt>
                      <c:pt idx="19">
                        <c:v>20</c:v>
                      </c:pt>
                      <c:pt idx="20">
                        <c:v>21</c:v>
                      </c:pt>
                      <c:pt idx="21">
                        <c:v>22</c:v>
                      </c:pt>
                      <c:pt idx="22">
                        <c:v>23</c:v>
                      </c:pt>
                      <c:pt idx="23">
                        <c:v>24</c:v>
                      </c:pt>
                      <c:pt idx="24">
                        <c:v>25</c:v>
                      </c:pt>
                      <c:pt idx="25">
                        <c:v>26</c:v>
                      </c:pt>
                      <c:pt idx="26">
                        <c:v>27</c:v>
                      </c:pt>
                      <c:pt idx="27">
                        <c:v>28</c:v>
                      </c:pt>
                      <c:pt idx="28">
                        <c:v>29</c:v>
                      </c:pt>
                      <c:pt idx="29">
                        <c:v>30</c:v>
                      </c:pt>
                      <c:pt idx="30">
                        <c:v>31</c:v>
                      </c:pt>
                      <c:pt idx="31">
                        <c:v>32</c:v>
                      </c:pt>
                      <c:pt idx="32">
                        <c:v>33</c:v>
                      </c:pt>
                      <c:pt idx="33">
                        <c:v>34</c:v>
                      </c:pt>
                      <c:pt idx="34">
                        <c:v>35</c:v>
                      </c:pt>
                      <c:pt idx="35">
                        <c:v>36</c:v>
                      </c:pt>
                      <c:pt idx="36">
                        <c:v>37</c:v>
                      </c:pt>
                      <c:pt idx="37">
                        <c:v>38</c:v>
                      </c:pt>
                      <c:pt idx="38">
                        <c:v>39</c:v>
                      </c:pt>
                      <c:pt idx="39">
                        <c:v>40</c:v>
                      </c:pt>
                      <c:pt idx="40">
                        <c:v>41</c:v>
                      </c:pt>
                      <c:pt idx="41">
                        <c:v>42</c:v>
                      </c:pt>
                      <c:pt idx="42">
                        <c:v>43</c:v>
                      </c:pt>
                      <c:pt idx="43">
                        <c:v>44</c:v>
                      </c:pt>
                      <c:pt idx="44">
                        <c:v>45</c:v>
                      </c:pt>
                      <c:pt idx="45">
                        <c:v>46</c:v>
                      </c:pt>
                      <c:pt idx="46">
                        <c:v>47</c:v>
                      </c:pt>
                      <c:pt idx="47">
                        <c:v>48</c:v>
                      </c:pt>
                      <c:pt idx="48">
                        <c:v>49</c:v>
                      </c:pt>
                      <c:pt idx="49">
                        <c:v>50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'Retirement Ruin Example'!$C$25:$C$74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50"/>
                      <c:pt idx="0">
                        <c:v>1500000</c:v>
                      </c:pt>
                      <c:pt idx="1">
                        <c:v>1528848.7329349103</c:v>
                      </c:pt>
                      <c:pt idx="2">
                        <c:v>1526262.2065414144</c:v>
                      </c:pt>
                      <c:pt idx="3">
                        <c:v>1536314.2033804583</c:v>
                      </c:pt>
                      <c:pt idx="4">
                        <c:v>1447868.2657115983</c:v>
                      </c:pt>
                      <c:pt idx="5">
                        <c:v>1495528.4916899132</c:v>
                      </c:pt>
                      <c:pt idx="6">
                        <c:v>1417415.9485544134</c:v>
                      </c:pt>
                      <c:pt idx="7">
                        <c:v>1476160.4670358759</c:v>
                      </c:pt>
                      <c:pt idx="8">
                        <c:v>1382227.6304884711</c:v>
                      </c:pt>
                      <c:pt idx="9">
                        <c:v>1360005.0647943427</c:v>
                      </c:pt>
                      <c:pt idx="10">
                        <c:v>1279899.5236373229</c:v>
                      </c:pt>
                      <c:pt idx="11">
                        <c:v>1188035.7456919951</c:v>
                      </c:pt>
                      <c:pt idx="12">
                        <c:v>1146141.9861274674</c:v>
                      </c:pt>
                      <c:pt idx="13">
                        <c:v>1202094.5306806485</c:v>
                      </c:pt>
                      <c:pt idx="14">
                        <c:v>1163560.7869210613</c:v>
                      </c:pt>
                      <c:pt idx="15">
                        <c:v>1066425.0650026617</c:v>
                      </c:pt>
                      <c:pt idx="16">
                        <c:v>1016236.7911270566</c:v>
                      </c:pt>
                      <c:pt idx="17">
                        <c:v>972348.07676219952</c:v>
                      </c:pt>
                      <c:pt idx="18">
                        <c:v>959825.52299503109</c:v>
                      </c:pt>
                      <c:pt idx="19">
                        <c:v>942142.18301516643</c:v>
                      </c:pt>
                      <c:pt idx="20">
                        <c:v>900241.54382985155</c:v>
                      </c:pt>
                      <c:pt idx="21">
                        <c:v>924496.33882487111</c:v>
                      </c:pt>
                      <c:pt idx="22">
                        <c:v>972579.42841173441</c:v>
                      </c:pt>
                      <c:pt idx="23">
                        <c:v>994551.27335639088</c:v>
                      </c:pt>
                      <c:pt idx="24">
                        <c:v>945834.13654723577</c:v>
                      </c:pt>
                      <c:pt idx="25">
                        <c:v>868096.48374247912</c:v>
                      </c:pt>
                      <c:pt idx="26">
                        <c:v>902919.3818974559</c:v>
                      </c:pt>
                      <c:pt idx="27">
                        <c:v>844106.15789963654</c:v>
                      </c:pt>
                      <c:pt idx="28">
                        <c:v>864578.98799260426</c:v>
                      </c:pt>
                      <c:pt idx="29">
                        <c:v>849747.83362447692</c:v>
                      </c:pt>
                      <c:pt idx="30">
                        <c:v>794734.25328675157</c:v>
                      </c:pt>
                      <c:pt idx="31">
                        <c:v>826626.36282042344</c:v>
                      </c:pt>
                      <c:pt idx="32">
                        <c:v>803779.63089984155</c:v>
                      </c:pt>
                      <c:pt idx="33">
                        <c:v>797153.9944093005</c:v>
                      </c:pt>
                      <c:pt idx="34">
                        <c:v>727145.65360236925</c:v>
                      </c:pt>
                      <c:pt idx="35">
                        <c:v>683839.79687444784</c:v>
                      </c:pt>
                      <c:pt idx="36">
                        <c:v>645549.87653352506</c:v>
                      </c:pt>
                      <c:pt idx="37">
                        <c:v>602510.35607708094</c:v>
                      </c:pt>
                      <c:pt idx="38">
                        <c:v>589326.39017892769</c:v>
                      </c:pt>
                      <c:pt idx="39">
                        <c:v>603651.69762263563</c:v>
                      </c:pt>
                      <c:pt idx="40">
                        <c:v>559533.04919672024</c:v>
                      </c:pt>
                      <c:pt idx="41">
                        <c:v>516363.31847103144</c:v>
                      </c:pt>
                      <c:pt idx="42">
                        <c:v>482783.47567555431</c:v>
                      </c:pt>
                      <c:pt idx="43">
                        <c:v>484631.2328075415</c:v>
                      </c:pt>
                      <c:pt idx="44">
                        <c:v>495335.63018041378</c:v>
                      </c:pt>
                      <c:pt idx="45">
                        <c:v>467228.55851754441</c:v>
                      </c:pt>
                      <c:pt idx="46">
                        <c:v>428442.25826400181</c:v>
                      </c:pt>
                      <c:pt idx="47">
                        <c:v>419768.50191766722</c:v>
                      </c:pt>
                      <c:pt idx="48">
                        <c:v>395588.3746129885</c:v>
                      </c:pt>
                      <c:pt idx="49">
                        <c:v>381538.47166860278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3D97-4907-95E5-977AC86252BF}"/>
                  </c:ext>
                </c:extLst>
              </c15:ser>
            </c15:filteredAreaSeries>
          </c:ext>
        </c:extLst>
      </c:areaChart>
      <c:catAx>
        <c:axId val="117933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33872"/>
        <c:crosses val="autoZero"/>
        <c:auto val="1"/>
        <c:lblAlgn val="ctr"/>
        <c:lblOffset val="100"/>
        <c:noMultiLvlLbl val="0"/>
      </c:catAx>
      <c:valAx>
        <c:axId val="117933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33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Normal investments - Fixed Income </a:t>
            </a:r>
          </a:p>
          <a:p>
            <a:pPr>
              <a:defRPr/>
            </a:pPr>
            <a:r>
              <a:rPr lang="en-US"/>
              <a:t>Income at Beginning of Year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ndard"/>
        <c:varyColors val="0"/>
        <c:ser>
          <c:idx val="2"/>
          <c:order val="2"/>
          <c:tx>
            <c:strRef>
              <c:f>'Retirement Ruin Example'!$K$24</c:f>
              <c:strCache>
                <c:ptCount val="1"/>
                <c:pt idx="0">
                  <c:v>Income at Beginning of Year</c:v>
                </c:pt>
              </c:strCache>
            </c:strRef>
          </c:tx>
          <c:spPr>
            <a:solidFill>
              <a:schemeClr val="accent6">
                <a:shade val="65000"/>
              </a:schemeClr>
            </a:solidFill>
            <a:ln w="25400">
              <a:noFill/>
            </a:ln>
            <a:effectLst/>
          </c:spPr>
          <c:val>
            <c:numRef>
              <c:f>'Retirement Ruin Example'!$K$25:$K$74</c:f>
              <c:numCache>
                <c:formatCode>_(* #,##0_);_(* \(#,##0\);_(* "-"??_);_(@_)</c:formatCode>
                <c:ptCount val="50"/>
                <c:pt idx="0">
                  <c:v>60000</c:v>
                </c:pt>
                <c:pt idx="1">
                  <c:v>60000</c:v>
                </c:pt>
                <c:pt idx="2">
                  <c:v>60000</c:v>
                </c:pt>
                <c:pt idx="3">
                  <c:v>60000</c:v>
                </c:pt>
                <c:pt idx="4">
                  <c:v>60000</c:v>
                </c:pt>
                <c:pt idx="5">
                  <c:v>60000</c:v>
                </c:pt>
                <c:pt idx="6">
                  <c:v>60000</c:v>
                </c:pt>
                <c:pt idx="7">
                  <c:v>60000</c:v>
                </c:pt>
                <c:pt idx="8">
                  <c:v>60000</c:v>
                </c:pt>
                <c:pt idx="9">
                  <c:v>60000</c:v>
                </c:pt>
                <c:pt idx="10">
                  <c:v>60000</c:v>
                </c:pt>
                <c:pt idx="11">
                  <c:v>60000</c:v>
                </c:pt>
                <c:pt idx="12">
                  <c:v>60000</c:v>
                </c:pt>
                <c:pt idx="13">
                  <c:v>60000</c:v>
                </c:pt>
                <c:pt idx="14">
                  <c:v>60000</c:v>
                </c:pt>
                <c:pt idx="15">
                  <c:v>60000</c:v>
                </c:pt>
                <c:pt idx="16">
                  <c:v>60000</c:v>
                </c:pt>
                <c:pt idx="17">
                  <c:v>60000</c:v>
                </c:pt>
                <c:pt idx="18">
                  <c:v>60000</c:v>
                </c:pt>
                <c:pt idx="19">
                  <c:v>60000</c:v>
                </c:pt>
                <c:pt idx="20">
                  <c:v>60000</c:v>
                </c:pt>
                <c:pt idx="21">
                  <c:v>60000</c:v>
                </c:pt>
                <c:pt idx="22">
                  <c:v>60000</c:v>
                </c:pt>
                <c:pt idx="23">
                  <c:v>60000</c:v>
                </c:pt>
                <c:pt idx="24">
                  <c:v>60000</c:v>
                </c:pt>
                <c:pt idx="25">
                  <c:v>60000</c:v>
                </c:pt>
                <c:pt idx="26">
                  <c:v>60000</c:v>
                </c:pt>
                <c:pt idx="27">
                  <c:v>60000</c:v>
                </c:pt>
                <c:pt idx="28">
                  <c:v>60000</c:v>
                </c:pt>
                <c:pt idx="29">
                  <c:v>60000</c:v>
                </c:pt>
                <c:pt idx="30">
                  <c:v>60000</c:v>
                </c:pt>
                <c:pt idx="31">
                  <c:v>60000</c:v>
                </c:pt>
                <c:pt idx="32">
                  <c:v>60000</c:v>
                </c:pt>
                <c:pt idx="33">
                  <c:v>60000</c:v>
                </c:pt>
                <c:pt idx="34">
                  <c:v>60000</c:v>
                </c:pt>
                <c:pt idx="35">
                  <c:v>60000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087-47A2-B31F-C61F564FC8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933456"/>
        <c:axId val="117933872"/>
        <c:extLst>
          <c:ext xmlns:c15="http://schemas.microsoft.com/office/drawing/2012/chart" uri="{02D57815-91ED-43cb-92C2-25804820EDAC}">
            <c15:filteredArea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'Retirement Ruin Example'!$I$24</c15:sqref>
                        </c15:formulaRef>
                      </c:ext>
                    </c:extLst>
                    <c:strCache>
                      <c:ptCount val="1"/>
                      <c:pt idx="0">
                        <c:v>Year</c:v>
                      </c:pt>
                    </c:strCache>
                  </c:strRef>
                </c:tx>
                <c:spPr>
                  <a:solidFill>
                    <a:schemeClr val="accent6">
                      <a:tint val="65000"/>
                    </a:schemeClr>
                  </a:solidFill>
                  <a:ln w="25400">
                    <a:noFill/>
                  </a:ln>
                  <a:effectLst/>
                </c:spPr>
                <c:val>
                  <c:numRef>
                    <c:extLst>
                      <c:ext uri="{02D57815-91ED-43cb-92C2-25804820EDAC}">
                        <c15:formulaRef>
                          <c15:sqref>'Retirement Ruin Example'!$I$25:$I$74</c15:sqref>
                        </c15:formulaRef>
                      </c:ext>
                    </c:extLst>
                    <c:numCache>
                      <c:formatCode>General</c:formatCode>
                      <c:ptCount val="50"/>
                      <c:pt idx="0">
                        <c:v>1</c:v>
                      </c:pt>
                      <c:pt idx="1">
                        <c:v>2</c:v>
                      </c:pt>
                      <c:pt idx="2">
                        <c:v>3</c:v>
                      </c:pt>
                      <c:pt idx="3">
                        <c:v>4</c:v>
                      </c:pt>
                      <c:pt idx="4">
                        <c:v>5</c:v>
                      </c:pt>
                      <c:pt idx="5">
                        <c:v>6</c:v>
                      </c:pt>
                      <c:pt idx="6">
                        <c:v>7</c:v>
                      </c:pt>
                      <c:pt idx="7">
                        <c:v>8</c:v>
                      </c:pt>
                      <c:pt idx="8">
                        <c:v>9</c:v>
                      </c:pt>
                      <c:pt idx="9">
                        <c:v>10</c:v>
                      </c:pt>
                      <c:pt idx="10">
                        <c:v>11</c:v>
                      </c:pt>
                      <c:pt idx="11">
                        <c:v>12</c:v>
                      </c:pt>
                      <c:pt idx="12">
                        <c:v>13</c:v>
                      </c:pt>
                      <c:pt idx="13">
                        <c:v>14</c:v>
                      </c:pt>
                      <c:pt idx="14">
                        <c:v>15</c:v>
                      </c:pt>
                      <c:pt idx="15">
                        <c:v>16</c:v>
                      </c:pt>
                      <c:pt idx="16">
                        <c:v>17</c:v>
                      </c:pt>
                      <c:pt idx="17">
                        <c:v>18</c:v>
                      </c:pt>
                      <c:pt idx="18">
                        <c:v>19</c:v>
                      </c:pt>
                      <c:pt idx="19">
                        <c:v>20</c:v>
                      </c:pt>
                      <c:pt idx="20">
                        <c:v>21</c:v>
                      </c:pt>
                      <c:pt idx="21">
                        <c:v>22</c:v>
                      </c:pt>
                      <c:pt idx="22">
                        <c:v>23</c:v>
                      </c:pt>
                      <c:pt idx="23">
                        <c:v>24</c:v>
                      </c:pt>
                      <c:pt idx="24">
                        <c:v>25</c:v>
                      </c:pt>
                      <c:pt idx="25">
                        <c:v>26</c:v>
                      </c:pt>
                      <c:pt idx="26">
                        <c:v>27</c:v>
                      </c:pt>
                      <c:pt idx="27">
                        <c:v>28</c:v>
                      </c:pt>
                      <c:pt idx="28">
                        <c:v>29</c:v>
                      </c:pt>
                      <c:pt idx="29">
                        <c:v>30</c:v>
                      </c:pt>
                      <c:pt idx="30">
                        <c:v>31</c:v>
                      </c:pt>
                      <c:pt idx="31">
                        <c:v>32</c:v>
                      </c:pt>
                      <c:pt idx="32">
                        <c:v>33</c:v>
                      </c:pt>
                      <c:pt idx="33">
                        <c:v>34</c:v>
                      </c:pt>
                      <c:pt idx="34">
                        <c:v>35</c:v>
                      </c:pt>
                      <c:pt idx="35">
                        <c:v>36</c:v>
                      </c:pt>
                      <c:pt idx="36">
                        <c:v>37</c:v>
                      </c:pt>
                      <c:pt idx="37">
                        <c:v>38</c:v>
                      </c:pt>
                      <c:pt idx="38">
                        <c:v>39</c:v>
                      </c:pt>
                      <c:pt idx="39">
                        <c:v>40</c:v>
                      </c:pt>
                      <c:pt idx="40">
                        <c:v>41</c:v>
                      </c:pt>
                      <c:pt idx="41">
                        <c:v>42</c:v>
                      </c:pt>
                      <c:pt idx="42">
                        <c:v>43</c:v>
                      </c:pt>
                      <c:pt idx="43">
                        <c:v>44</c:v>
                      </c:pt>
                      <c:pt idx="44">
                        <c:v>45</c:v>
                      </c:pt>
                      <c:pt idx="45">
                        <c:v>46</c:v>
                      </c:pt>
                      <c:pt idx="46">
                        <c:v>47</c:v>
                      </c:pt>
                      <c:pt idx="47">
                        <c:v>48</c:v>
                      </c:pt>
                      <c:pt idx="48">
                        <c:v>49</c:v>
                      </c:pt>
                      <c:pt idx="49">
                        <c:v>50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2087-47A2-B31F-C61F564FC8B1}"/>
                  </c:ext>
                </c:extLst>
              </c15:ser>
            </c15:filteredAreaSeries>
            <c15:filteredArea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'Retirement Ruin Example'!$J$24</c15:sqref>
                        </c15:formulaRef>
                      </c:ext>
                    </c:extLst>
                    <c:strCache>
                      <c:ptCount val="1"/>
                      <c:pt idx="0">
                        <c:v>Starting Assets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 w="25400">
                    <a:noFill/>
                  </a:ln>
                  <a:effectLst/>
                </c:spP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'Retirement Ruin Example'!$J$25:$J$74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50"/>
                      <c:pt idx="0">
                        <c:v>1500000</c:v>
                      </c:pt>
                      <c:pt idx="1">
                        <c:v>1528848.7329349103</c:v>
                      </c:pt>
                      <c:pt idx="2">
                        <c:v>1527462.2034692944</c:v>
                      </c:pt>
                      <c:pt idx="3">
                        <c:v>1538673.8981044684</c:v>
                      </c:pt>
                      <c:pt idx="4">
                        <c:v>1451610.7553679314</c:v>
                      </c:pt>
                      <c:pt idx="5">
                        <c:v>1497311.5873764695</c:v>
                      </c:pt>
                      <c:pt idx="6">
                        <c:v>1418999.7454006218</c:v>
                      </c:pt>
                      <c:pt idx="7">
                        <c:v>1474295.0167802062</c:v>
                      </c:pt>
                      <c:pt idx="8">
                        <c:v>1379477.9976430053</c:v>
                      </c:pt>
                      <c:pt idx="9">
                        <c:v>1352358.6251408989</c:v>
                      </c:pt>
                      <c:pt idx="10">
                        <c:v>1266914.0844772565</c:v>
                      </c:pt>
                      <c:pt idx="11">
                        <c:v>1166967.4779294857</c:v>
                      </c:pt>
                      <c:pt idx="12">
                        <c:v>1112429.6171338493</c:v>
                      </c:pt>
                      <c:pt idx="13">
                        <c:v>1149799.2667970858</c:v>
                      </c:pt>
                      <c:pt idx="14">
                        <c:v>1098817.9209431126</c:v>
                      </c:pt>
                      <c:pt idx="15">
                        <c:v>991766.57524766214</c:v>
                      </c:pt>
                      <c:pt idx="16">
                        <c:v>924912.10586016811</c:v>
                      </c:pt>
                      <c:pt idx="17">
                        <c:v>862040.33806839294</c:v>
                      </c:pt>
                      <c:pt idx="18">
                        <c:v>824699.08554700378</c:v>
                      </c:pt>
                      <c:pt idx="19">
                        <c:v>781886.10037562414</c:v>
                      </c:pt>
                      <c:pt idx="20">
                        <c:v>718521.96381475113</c:v>
                      </c:pt>
                      <c:pt idx="21">
                        <c:v>704441.89482991199</c:v>
                      </c:pt>
                      <c:pt idx="22">
                        <c:v>706207.64810498117</c:v>
                      </c:pt>
                      <c:pt idx="23">
                        <c:v>688339.9233916807</c:v>
                      </c:pt>
                      <c:pt idx="24">
                        <c:v>622459.68443729787</c:v>
                      </c:pt>
                      <c:pt idx="25">
                        <c:v>537741.03487080452</c:v>
                      </c:pt>
                      <c:pt idx="26">
                        <c:v>517609.5629813862</c:v>
                      </c:pt>
                      <c:pt idx="27">
                        <c:v>445627.46705605369</c:v>
                      </c:pt>
                      <c:pt idx="28">
                        <c:v>411437.93804012937</c:v>
                      </c:pt>
                      <c:pt idx="29">
                        <c:v>359801.35834237345</c:v>
                      </c:pt>
                      <c:pt idx="30">
                        <c:v>292074.89468805364</c:v>
                      </c:pt>
                      <c:pt idx="31">
                        <c:v>251445.72082918565</c:v>
                      </c:pt>
                      <c:pt idx="32">
                        <c:v>193910.87898880866</c:v>
                      </c:pt>
                      <c:pt idx="33">
                        <c:v>138340.66470806702</c:v>
                      </c:pt>
                      <c:pt idx="34">
                        <c:v>74438.087248388736</c:v>
                      </c:pt>
                      <c:pt idx="35">
                        <c:v>14143.971996130767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39">
                        <c:v>0</c:v>
                      </c:pt>
                      <c:pt idx="40">
                        <c:v>0</c:v>
                      </c:pt>
                      <c:pt idx="41">
                        <c:v>0</c:v>
                      </c:pt>
                      <c:pt idx="42">
                        <c:v>0</c:v>
                      </c:pt>
                      <c:pt idx="43">
                        <c:v>0</c:v>
                      </c:pt>
                      <c:pt idx="44">
                        <c:v>0</c:v>
                      </c:pt>
                      <c:pt idx="45">
                        <c:v>0</c:v>
                      </c:pt>
                      <c:pt idx="46">
                        <c:v>0</c:v>
                      </c:pt>
                      <c:pt idx="47">
                        <c:v>0</c:v>
                      </c:pt>
                      <c:pt idx="48">
                        <c:v>0</c:v>
                      </c:pt>
                      <c:pt idx="49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2087-47A2-B31F-C61F564FC8B1}"/>
                  </c:ext>
                </c:extLst>
              </c15:ser>
            </c15:filteredAreaSeries>
          </c:ext>
        </c:extLst>
      </c:areaChart>
      <c:catAx>
        <c:axId val="117933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33872"/>
        <c:crosses val="autoZero"/>
        <c:auto val="1"/>
        <c:lblAlgn val="ctr"/>
        <c:lblOffset val="100"/>
        <c:noMultiLvlLbl val="0"/>
      </c:catAx>
      <c:valAx>
        <c:axId val="117933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33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Fixed Index Annuities with</a:t>
            </a:r>
            <a:r>
              <a:rPr lang="en-US" baseline="0"/>
              <a:t> Power of Zero</a:t>
            </a:r>
            <a:endParaRPr lang="en-US"/>
          </a:p>
          <a:p>
            <a:pPr>
              <a:defRPr/>
            </a:pPr>
            <a:r>
              <a:rPr lang="en-US"/>
              <a:t>Income at Beginning of Year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ndard"/>
        <c:varyColors val="0"/>
        <c:ser>
          <c:idx val="2"/>
          <c:order val="2"/>
          <c:tx>
            <c:strRef>
              <c:f>'Retirement Ruin Example'!$R$24</c:f>
              <c:strCache>
                <c:ptCount val="1"/>
                <c:pt idx="0">
                  <c:v>Income at Beginning of Year</c:v>
                </c:pt>
              </c:strCache>
            </c:strRef>
          </c:tx>
          <c:spPr>
            <a:solidFill>
              <a:schemeClr val="accent6">
                <a:shade val="65000"/>
              </a:schemeClr>
            </a:solidFill>
            <a:ln w="25400">
              <a:noFill/>
            </a:ln>
            <a:effectLst/>
          </c:spPr>
          <c:val>
            <c:numRef>
              <c:f>'Retirement Ruin Example'!$R$25:$R$74</c:f>
              <c:numCache>
                <c:formatCode>_(* #,##0_);_(* \(#,##0\);_(* "-"??_);_(@_)</c:formatCode>
                <c:ptCount val="50"/>
                <c:pt idx="0">
                  <c:v>60000</c:v>
                </c:pt>
                <c:pt idx="1">
                  <c:v>62394.261678012343</c:v>
                </c:pt>
                <c:pt idx="2">
                  <c:v>65422.0746595647</c:v>
                </c:pt>
                <c:pt idx="3">
                  <c:v>65422.0746595647</c:v>
                </c:pt>
                <c:pt idx="4">
                  <c:v>70391.257095505542</c:v>
                </c:pt>
                <c:pt idx="5">
                  <c:v>70391.257095505542</c:v>
                </c:pt>
                <c:pt idx="6">
                  <c:v>76363.133924065172</c:v>
                </c:pt>
                <c:pt idx="7">
                  <c:v>76363.133924065172</c:v>
                </c:pt>
                <c:pt idx="8">
                  <c:v>78266.058994141466</c:v>
                </c:pt>
                <c:pt idx="9">
                  <c:v>78266.058994141466</c:v>
                </c:pt>
                <c:pt idx="10">
                  <c:v>78266.058994141466</c:v>
                </c:pt>
                <c:pt idx="11">
                  <c:v>78652.249300294396</c:v>
                </c:pt>
                <c:pt idx="12">
                  <c:v>85929.070319881124</c:v>
                </c:pt>
                <c:pt idx="13">
                  <c:v>86640.17794301454</c:v>
                </c:pt>
                <c:pt idx="14">
                  <c:v>86640.17794301454</c:v>
                </c:pt>
                <c:pt idx="15">
                  <c:v>86640.17794301454</c:v>
                </c:pt>
                <c:pt idx="16">
                  <c:v>86640.17794301454</c:v>
                </c:pt>
                <c:pt idx="17">
                  <c:v>89087.882653529072</c:v>
                </c:pt>
                <c:pt idx="18">
                  <c:v>91090.179752029362</c:v>
                </c:pt>
                <c:pt idx="19">
                  <c:v>91090.179752029362</c:v>
                </c:pt>
                <c:pt idx="20">
                  <c:v>97442.063212591456</c:v>
                </c:pt>
                <c:pt idx="21">
                  <c:v>106781.27980184053</c:v>
                </c:pt>
                <c:pt idx="22">
                  <c:v>113743.34267632132</c:v>
                </c:pt>
                <c:pt idx="23">
                  <c:v>113743.34267632132</c:v>
                </c:pt>
                <c:pt idx="24">
                  <c:v>113743.34267632132</c:v>
                </c:pt>
                <c:pt idx="25">
                  <c:v>123235.47193440102</c:v>
                </c:pt>
                <c:pt idx="26">
                  <c:v>123235.47193440102</c:v>
                </c:pt>
                <c:pt idx="27">
                  <c:v>131483.757765424</c:v>
                </c:pt>
                <c:pt idx="28">
                  <c:v>134612.77091421251</c:v>
                </c:pt>
                <c:pt idx="29">
                  <c:v>134612.77091421251</c:v>
                </c:pt>
                <c:pt idx="30">
                  <c:v>145848.62899899253</c:v>
                </c:pt>
                <c:pt idx="31">
                  <c:v>147726.65445858214</c:v>
                </c:pt>
                <c:pt idx="32">
                  <c:v>152613.46745851124</c:v>
                </c:pt>
                <c:pt idx="33">
                  <c:v>152613.46745851124</c:v>
                </c:pt>
                <c:pt idx="34">
                  <c:v>152613.46745851124</c:v>
                </c:pt>
                <c:pt idx="35">
                  <c:v>152613.46745851124</c:v>
                </c:pt>
                <c:pt idx="36">
                  <c:v>152613.46745851124</c:v>
                </c:pt>
                <c:pt idx="37">
                  <c:v>155493.77243558169</c:v>
                </c:pt>
                <c:pt idx="38">
                  <c:v>165909.90094920812</c:v>
                </c:pt>
                <c:pt idx="39">
                  <c:v>165909.90094920812</c:v>
                </c:pt>
                <c:pt idx="40">
                  <c:v>165909.90094920812</c:v>
                </c:pt>
                <c:pt idx="41">
                  <c:v>165909.90094920812</c:v>
                </c:pt>
                <c:pt idx="42">
                  <c:v>173484.25821974705</c:v>
                </c:pt>
                <c:pt idx="43">
                  <c:v>184704.30142367742</c:v>
                </c:pt>
                <c:pt idx="44">
                  <c:v>184704.30142367742</c:v>
                </c:pt>
                <c:pt idx="45">
                  <c:v>184704.30142367742</c:v>
                </c:pt>
                <c:pt idx="46">
                  <c:v>188505.19530070692</c:v>
                </c:pt>
                <c:pt idx="47">
                  <c:v>188505.19530070692</c:v>
                </c:pt>
                <c:pt idx="48">
                  <c:v>189385.57920998117</c:v>
                </c:pt>
                <c:pt idx="49">
                  <c:v>197693.32375611312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EF-4993-AA53-1AEAE62E04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933456"/>
        <c:axId val="117933872"/>
        <c:extLst>
          <c:ext xmlns:c15="http://schemas.microsoft.com/office/drawing/2012/chart" uri="{02D57815-91ED-43cb-92C2-25804820EDAC}">
            <c15:filteredArea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'Retirement Ruin Example'!$P$24</c15:sqref>
                        </c15:formulaRef>
                      </c:ext>
                    </c:extLst>
                    <c:strCache>
                      <c:ptCount val="1"/>
                      <c:pt idx="0">
                        <c:v>Year</c:v>
                      </c:pt>
                    </c:strCache>
                  </c:strRef>
                </c:tx>
                <c:spPr>
                  <a:solidFill>
                    <a:schemeClr val="accent6">
                      <a:tint val="65000"/>
                    </a:schemeClr>
                  </a:solidFill>
                  <a:ln w="25400">
                    <a:noFill/>
                  </a:ln>
                  <a:effectLst/>
                </c:spPr>
                <c:val>
                  <c:numRef>
                    <c:extLst>
                      <c:ext uri="{02D57815-91ED-43cb-92C2-25804820EDAC}">
                        <c15:formulaRef>
                          <c15:sqref>'Retirement Ruin Example'!$P$25:$P$74</c15:sqref>
                        </c15:formulaRef>
                      </c:ext>
                    </c:extLst>
                    <c:numCache>
                      <c:formatCode>General</c:formatCode>
                      <c:ptCount val="50"/>
                      <c:pt idx="0">
                        <c:v>1</c:v>
                      </c:pt>
                      <c:pt idx="1">
                        <c:v>2</c:v>
                      </c:pt>
                      <c:pt idx="2">
                        <c:v>3</c:v>
                      </c:pt>
                      <c:pt idx="3">
                        <c:v>4</c:v>
                      </c:pt>
                      <c:pt idx="4">
                        <c:v>5</c:v>
                      </c:pt>
                      <c:pt idx="5">
                        <c:v>6</c:v>
                      </c:pt>
                      <c:pt idx="6">
                        <c:v>7</c:v>
                      </c:pt>
                      <c:pt idx="7">
                        <c:v>8</c:v>
                      </c:pt>
                      <c:pt idx="8">
                        <c:v>9</c:v>
                      </c:pt>
                      <c:pt idx="9">
                        <c:v>10</c:v>
                      </c:pt>
                      <c:pt idx="10">
                        <c:v>11</c:v>
                      </c:pt>
                      <c:pt idx="11">
                        <c:v>12</c:v>
                      </c:pt>
                      <c:pt idx="12">
                        <c:v>13</c:v>
                      </c:pt>
                      <c:pt idx="13">
                        <c:v>14</c:v>
                      </c:pt>
                      <c:pt idx="14">
                        <c:v>15</c:v>
                      </c:pt>
                      <c:pt idx="15">
                        <c:v>16</c:v>
                      </c:pt>
                      <c:pt idx="16">
                        <c:v>17</c:v>
                      </c:pt>
                      <c:pt idx="17">
                        <c:v>18</c:v>
                      </c:pt>
                      <c:pt idx="18">
                        <c:v>19</c:v>
                      </c:pt>
                      <c:pt idx="19">
                        <c:v>20</c:v>
                      </c:pt>
                      <c:pt idx="20">
                        <c:v>21</c:v>
                      </c:pt>
                      <c:pt idx="21">
                        <c:v>22</c:v>
                      </c:pt>
                      <c:pt idx="22">
                        <c:v>23</c:v>
                      </c:pt>
                      <c:pt idx="23">
                        <c:v>24</c:v>
                      </c:pt>
                      <c:pt idx="24">
                        <c:v>25</c:v>
                      </c:pt>
                      <c:pt idx="25">
                        <c:v>26</c:v>
                      </c:pt>
                      <c:pt idx="26">
                        <c:v>27</c:v>
                      </c:pt>
                      <c:pt idx="27">
                        <c:v>28</c:v>
                      </c:pt>
                      <c:pt idx="28">
                        <c:v>29</c:v>
                      </c:pt>
                      <c:pt idx="29">
                        <c:v>30</c:v>
                      </c:pt>
                      <c:pt idx="30">
                        <c:v>31</c:v>
                      </c:pt>
                      <c:pt idx="31">
                        <c:v>32</c:v>
                      </c:pt>
                      <c:pt idx="32">
                        <c:v>33</c:v>
                      </c:pt>
                      <c:pt idx="33">
                        <c:v>34</c:v>
                      </c:pt>
                      <c:pt idx="34">
                        <c:v>35</c:v>
                      </c:pt>
                      <c:pt idx="35">
                        <c:v>36</c:v>
                      </c:pt>
                      <c:pt idx="36">
                        <c:v>37</c:v>
                      </c:pt>
                      <c:pt idx="37">
                        <c:v>38</c:v>
                      </c:pt>
                      <c:pt idx="38">
                        <c:v>39</c:v>
                      </c:pt>
                      <c:pt idx="39">
                        <c:v>40</c:v>
                      </c:pt>
                      <c:pt idx="40">
                        <c:v>41</c:v>
                      </c:pt>
                      <c:pt idx="41">
                        <c:v>42</c:v>
                      </c:pt>
                      <c:pt idx="42">
                        <c:v>43</c:v>
                      </c:pt>
                      <c:pt idx="43">
                        <c:v>44</c:v>
                      </c:pt>
                      <c:pt idx="44">
                        <c:v>45</c:v>
                      </c:pt>
                      <c:pt idx="45">
                        <c:v>46</c:v>
                      </c:pt>
                      <c:pt idx="46">
                        <c:v>47</c:v>
                      </c:pt>
                      <c:pt idx="47">
                        <c:v>48</c:v>
                      </c:pt>
                      <c:pt idx="48">
                        <c:v>49</c:v>
                      </c:pt>
                      <c:pt idx="49">
                        <c:v>50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4FEF-4993-AA53-1AEAE62E049E}"/>
                  </c:ext>
                </c:extLst>
              </c15:ser>
            </c15:filteredAreaSeries>
            <c15:filteredArea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'Retirement Ruin Example'!$Q$24</c15:sqref>
                        </c15:formulaRef>
                      </c:ext>
                    </c:extLst>
                    <c:strCache>
                      <c:ptCount val="1"/>
                      <c:pt idx="0">
                        <c:v>Starting Assets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 w="25400">
                    <a:noFill/>
                  </a:ln>
                  <a:effectLst/>
                </c:spP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'Retirement Ruin Example'!$Q$25:$Q$74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50"/>
                      <c:pt idx="0">
                        <c:v>1500000</c:v>
                      </c:pt>
                      <c:pt idx="1">
                        <c:v>1528848.7329349103</c:v>
                      </c:pt>
                      <c:pt idx="2">
                        <c:v>1524972.4003082353</c:v>
                      </c:pt>
                      <c:pt idx="3">
                        <c:v>1530378.0797462137</c:v>
                      </c:pt>
                      <c:pt idx="4">
                        <c:v>1464956.005086649</c:v>
                      </c:pt>
                      <c:pt idx="5">
                        <c:v>1500489.9527108122</c:v>
                      </c:pt>
                      <c:pt idx="6">
                        <c:v>1430098.6956153067</c:v>
                      </c:pt>
                      <c:pt idx="7">
                        <c:v>1468584.2285063886</c:v>
                      </c:pt>
                      <c:pt idx="8">
                        <c:v>1392221.0945823235</c:v>
                      </c:pt>
                      <c:pt idx="9">
                        <c:v>1346698.0340704087</c:v>
                      </c:pt>
                      <c:pt idx="10">
                        <c:v>1268431.9750762673</c:v>
                      </c:pt>
                      <c:pt idx="11">
                        <c:v>1190165.9160821259</c:v>
                      </c:pt>
                      <c:pt idx="12">
                        <c:v>1116998.2383673228</c:v>
                      </c:pt>
                      <c:pt idx="13">
                        <c:v>1126462.5720688489</c:v>
                      </c:pt>
                      <c:pt idx="14">
                        <c:v>1048427.4637305109</c:v>
                      </c:pt>
                      <c:pt idx="15">
                        <c:v>961787.28578749637</c:v>
                      </c:pt>
                      <c:pt idx="16">
                        <c:v>875147.10784448183</c:v>
                      </c:pt>
                      <c:pt idx="17">
                        <c:v>788506.92990146729</c:v>
                      </c:pt>
                      <c:pt idx="18">
                        <c:v>719178.60150114365</c:v>
                      </c:pt>
                      <c:pt idx="19">
                        <c:v>642205.03993568488</c:v>
                      </c:pt>
                      <c:pt idx="20">
                        <c:v>551114.86018365552</c:v>
                      </c:pt>
                      <c:pt idx="21">
                        <c:v>485308.22401086253</c:v>
                      </c:pt>
                      <c:pt idx="22">
                        <c:v>414806.40094755549</c:v>
                      </c:pt>
                      <c:pt idx="23">
                        <c:v>320692.15379020059</c:v>
                      </c:pt>
                      <c:pt idx="24">
                        <c:v>206948.81111387926</c:v>
                      </c:pt>
                      <c:pt idx="25">
                        <c:v>93205.468437557938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39">
                        <c:v>0</c:v>
                      </c:pt>
                      <c:pt idx="40">
                        <c:v>0</c:v>
                      </c:pt>
                      <c:pt idx="41">
                        <c:v>0</c:v>
                      </c:pt>
                      <c:pt idx="42">
                        <c:v>0</c:v>
                      </c:pt>
                      <c:pt idx="43">
                        <c:v>0</c:v>
                      </c:pt>
                      <c:pt idx="44">
                        <c:v>0</c:v>
                      </c:pt>
                      <c:pt idx="45">
                        <c:v>0</c:v>
                      </c:pt>
                      <c:pt idx="46">
                        <c:v>0</c:v>
                      </c:pt>
                      <c:pt idx="47">
                        <c:v>0</c:v>
                      </c:pt>
                      <c:pt idx="48">
                        <c:v>0</c:v>
                      </c:pt>
                      <c:pt idx="49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FEF-4993-AA53-1AEAE62E049E}"/>
                  </c:ext>
                </c:extLst>
              </c15:ser>
            </c15:filteredAreaSeries>
          </c:ext>
        </c:extLst>
      </c:areaChart>
      <c:catAx>
        <c:axId val="117933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33872"/>
        <c:crosses val="autoZero"/>
        <c:auto val="1"/>
        <c:lblAlgn val="ctr"/>
        <c:lblOffset val="100"/>
        <c:noMultiLvlLbl val="0"/>
      </c:catAx>
      <c:valAx>
        <c:axId val="117933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33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2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3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4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5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colors6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colors7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2</xdr:row>
      <xdr:rowOff>9525</xdr:rowOff>
    </xdr:from>
    <xdr:to>
      <xdr:col>8</xdr:col>
      <xdr:colOff>0</xdr:colOff>
      <xdr:row>16</xdr:row>
      <xdr:rowOff>85725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C6A4562-05C4-40C6-8FAF-C00A8A5113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9525</xdr:colOff>
      <xdr:row>2</xdr:row>
      <xdr:rowOff>0</xdr:rowOff>
    </xdr:from>
    <xdr:to>
      <xdr:col>12</xdr:col>
      <xdr:colOff>1133475</xdr:colOff>
      <xdr:row>16</xdr:row>
      <xdr:rowOff>76200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5661B24-6C14-4933-9322-1085FE0BB7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0</xdr:colOff>
      <xdr:row>32</xdr:row>
      <xdr:rowOff>0</xdr:rowOff>
    </xdr:from>
    <xdr:to>
      <xdr:col>7</xdr:col>
      <xdr:colOff>876300</xdr:colOff>
      <xdr:row>46</xdr:row>
      <xdr:rowOff>76200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401BB425-0846-4316-8D55-231CC83376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0</xdr:colOff>
      <xdr:row>32</xdr:row>
      <xdr:rowOff>0</xdr:rowOff>
    </xdr:from>
    <xdr:to>
      <xdr:col>12</xdr:col>
      <xdr:colOff>1123950</xdr:colOff>
      <xdr:row>46</xdr:row>
      <xdr:rowOff>76200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CE2C523-1D21-4F70-9CC5-E689EED42C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609599</xdr:colOff>
      <xdr:row>7</xdr:row>
      <xdr:rowOff>0</xdr:rowOff>
    </xdr:from>
    <xdr:to>
      <xdr:col>6</xdr:col>
      <xdr:colOff>876299</xdr:colOff>
      <xdr:row>21</xdr:row>
      <xdr:rowOff>76200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A5900E5-DAB1-44A4-A50F-31BEBD018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7</xdr:row>
      <xdr:rowOff>0</xdr:rowOff>
    </xdr:from>
    <xdr:to>
      <xdr:col>13</xdr:col>
      <xdr:colOff>819150</xdr:colOff>
      <xdr:row>21</xdr:row>
      <xdr:rowOff>76200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A17FEAE-F079-4DEC-802B-0D9C0E74B1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7</xdr:row>
      <xdr:rowOff>0</xdr:rowOff>
    </xdr:from>
    <xdr:to>
      <xdr:col>20</xdr:col>
      <xdr:colOff>819150</xdr:colOff>
      <xdr:row>21</xdr:row>
      <xdr:rowOff>76200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82E2CAA3-3131-4BBB-A358-6133139F2C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49B84-FD63-436F-AAD0-86BD8CC512D0}">
  <dimension ref="C18:AA71"/>
  <sheetViews>
    <sheetView topLeftCell="A28" workbookViewId="0">
      <selection activeCell="L61" sqref="L61"/>
    </sheetView>
  </sheetViews>
  <sheetFormatPr defaultRowHeight="15" x14ac:dyDescent="0.25"/>
  <cols>
    <col min="4" max="4" width="14.140625" bestFit="1" customWidth="1"/>
    <col min="5" max="5" width="26.140625" bestFit="1" customWidth="1"/>
    <col min="6" max="6" width="10.5703125" bestFit="1" customWidth="1"/>
    <col min="8" max="8" width="13.28515625" bestFit="1" customWidth="1"/>
    <col min="10" max="10" width="23.42578125" customWidth="1"/>
    <col min="11" max="11" width="14.140625" bestFit="1" customWidth="1"/>
    <col min="12" max="12" width="26.140625" bestFit="1" customWidth="1"/>
    <col min="13" max="14" width="10.5703125" bestFit="1" customWidth="1"/>
    <col min="15" max="16" width="13.28515625" bestFit="1" customWidth="1"/>
    <col min="17" max="25" width="13.28515625" customWidth="1"/>
  </cols>
  <sheetData>
    <row r="18" spans="3:27" x14ac:dyDescent="0.25">
      <c r="C18" t="s">
        <v>6</v>
      </c>
      <c r="J18" t="s">
        <v>7</v>
      </c>
    </row>
    <row r="19" spans="3:27" x14ac:dyDescent="0.25">
      <c r="C19" t="s">
        <v>1</v>
      </c>
      <c r="D19" t="s">
        <v>0</v>
      </c>
      <c r="E19" t="s">
        <v>2</v>
      </c>
      <c r="F19" t="s">
        <v>3</v>
      </c>
      <c r="G19" t="s">
        <v>4</v>
      </c>
      <c r="H19" t="s">
        <v>5</v>
      </c>
      <c r="J19" t="s">
        <v>1</v>
      </c>
      <c r="K19" t="s">
        <v>0</v>
      </c>
      <c r="L19" t="s">
        <v>2</v>
      </c>
      <c r="M19" t="s">
        <v>3</v>
      </c>
      <c r="N19" t="s">
        <v>4</v>
      </c>
      <c r="O19" t="s">
        <v>5</v>
      </c>
    </row>
    <row r="20" spans="3:27" x14ac:dyDescent="0.25">
      <c r="C20">
        <v>1</v>
      </c>
      <c r="D20" s="1">
        <v>1500000</v>
      </c>
      <c r="E20" s="2">
        <f>D20*4%</f>
        <v>60000</v>
      </c>
      <c r="F20" s="2">
        <f>D20-E20</f>
        <v>1440000</v>
      </c>
      <c r="G20" s="3">
        <v>0.1</v>
      </c>
      <c r="H20" s="2">
        <f>F20*(1+G20)</f>
        <v>1584000.0000000002</v>
      </c>
      <c r="J20">
        <v>1</v>
      </c>
      <c r="K20" s="1">
        <v>1500000</v>
      </c>
      <c r="L20" s="2">
        <f>K20*4%</f>
        <v>60000</v>
      </c>
      <c r="M20" s="2">
        <f>K20-L20</f>
        <v>1440000</v>
      </c>
      <c r="N20" s="3">
        <v>0.1</v>
      </c>
      <c r="O20" s="2">
        <f>M20*(1+N20)</f>
        <v>1584000.0000000002</v>
      </c>
      <c r="P20" s="2"/>
      <c r="Q20" s="2"/>
      <c r="S20" s="1"/>
      <c r="T20" s="2"/>
      <c r="U20" s="2"/>
      <c r="V20" s="5"/>
      <c r="W20" s="2"/>
      <c r="X20" s="2"/>
      <c r="Y20" s="2"/>
      <c r="AA20" s="4"/>
    </row>
    <row r="21" spans="3:27" x14ac:dyDescent="0.25">
      <c r="C21">
        <f>C20+1</f>
        <v>2</v>
      </c>
      <c r="D21" s="2">
        <f>H20</f>
        <v>1584000.0000000002</v>
      </c>
      <c r="E21" s="2">
        <f>D21*4%</f>
        <v>63360.000000000007</v>
      </c>
      <c r="F21" s="2">
        <f>D21-E21</f>
        <v>1520640.0000000002</v>
      </c>
      <c r="G21" s="3">
        <v>0.1</v>
      </c>
      <c r="H21" s="2">
        <f>F21*(1+G21)</f>
        <v>1672704.0000000005</v>
      </c>
      <c r="J21">
        <f>J20+1</f>
        <v>2</v>
      </c>
      <c r="K21" s="2">
        <f>O20</f>
        <v>1584000.0000000002</v>
      </c>
      <c r="L21" s="2">
        <f>K21*4%</f>
        <v>63360.000000000007</v>
      </c>
      <c r="M21" s="2">
        <f>K21-L21</f>
        <v>1520640.0000000002</v>
      </c>
      <c r="N21" s="3">
        <v>0.1</v>
      </c>
      <c r="O21" s="2">
        <f>M21*(1+N21)</f>
        <v>1672704.0000000005</v>
      </c>
      <c r="P21" s="2"/>
      <c r="Q21" s="2"/>
      <c r="S21" s="2"/>
      <c r="T21" s="2"/>
      <c r="U21" s="2"/>
      <c r="V21" s="5"/>
      <c r="W21" s="2"/>
      <c r="X21" s="2"/>
      <c r="Y21" s="2"/>
      <c r="AA21" s="4"/>
    </row>
    <row r="22" spans="3:27" x14ac:dyDescent="0.25">
      <c r="C22">
        <f t="shared" ref="C22:C29" si="0">C21+1</f>
        <v>3</v>
      </c>
      <c r="D22" s="2">
        <f>H21</f>
        <v>1672704.0000000005</v>
      </c>
      <c r="E22" s="2">
        <f>D22*4%</f>
        <v>66908.160000000018</v>
      </c>
      <c r="F22" s="2">
        <f>D22-E22</f>
        <v>1605795.8400000005</v>
      </c>
      <c r="G22" s="3">
        <v>0.1</v>
      </c>
      <c r="H22" s="2">
        <f>F22*(1+G22)</f>
        <v>1766375.4240000008</v>
      </c>
      <c r="J22">
        <f t="shared" ref="J22:J29" si="1">J21+1</f>
        <v>3</v>
      </c>
      <c r="K22" s="2">
        <f>O21</f>
        <v>1672704.0000000005</v>
      </c>
      <c r="L22" s="2">
        <f>K22*4%</f>
        <v>66908.160000000018</v>
      </c>
      <c r="M22" s="2">
        <f>K22-L22</f>
        <v>1605795.8400000005</v>
      </c>
      <c r="N22" s="3">
        <v>0.1</v>
      </c>
      <c r="O22" s="2">
        <f>M22*(1+N22)</f>
        <v>1766375.4240000008</v>
      </c>
      <c r="P22" s="2"/>
      <c r="Q22" s="2"/>
      <c r="S22" s="2"/>
      <c r="T22" s="2"/>
      <c r="U22" s="2"/>
      <c r="V22" s="5"/>
      <c r="W22" s="2"/>
      <c r="X22" s="2"/>
      <c r="Y22" s="2"/>
      <c r="AA22" s="4"/>
    </row>
    <row r="23" spans="3:27" x14ac:dyDescent="0.25">
      <c r="C23">
        <f t="shared" si="0"/>
        <v>4</v>
      </c>
      <c r="D23" s="2">
        <f t="shared" ref="D23:D29" si="2">H22</f>
        <v>1766375.4240000008</v>
      </c>
      <c r="E23" s="2">
        <f t="shared" ref="E23:E29" si="3">D23*4%</f>
        <v>70655.016960000037</v>
      </c>
      <c r="F23" s="2">
        <f t="shared" ref="F23:F29" si="4">D23-E23</f>
        <v>1695720.4070400009</v>
      </c>
      <c r="G23" s="3">
        <v>-0.05</v>
      </c>
      <c r="H23" s="2">
        <f t="shared" ref="H23:H29" si="5">F23*(1+G23)</f>
        <v>1610934.3866880008</v>
      </c>
      <c r="J23">
        <f t="shared" si="1"/>
        <v>4</v>
      </c>
      <c r="K23" s="2">
        <f t="shared" ref="K23:K29" si="6">O22</f>
        <v>1766375.4240000008</v>
      </c>
      <c r="L23" s="2">
        <f t="shared" ref="L23:L29" si="7">K23*4%</f>
        <v>70655.016960000037</v>
      </c>
      <c r="M23" s="2">
        <f t="shared" ref="M23:M29" si="8">K23-L23</f>
        <v>1695720.4070400009</v>
      </c>
      <c r="N23" s="3">
        <v>0</v>
      </c>
      <c r="O23" s="2">
        <f t="shared" ref="O23:O29" si="9">M23*(1+N23)</f>
        <v>1695720.4070400009</v>
      </c>
      <c r="P23" s="2"/>
      <c r="Q23" s="2"/>
      <c r="S23" s="2"/>
      <c r="T23" s="2"/>
      <c r="U23" s="2"/>
      <c r="V23" s="5"/>
      <c r="W23" s="2"/>
      <c r="X23" s="2"/>
      <c r="Y23" s="2"/>
      <c r="AA23" s="4"/>
    </row>
    <row r="24" spans="3:27" x14ac:dyDescent="0.25">
      <c r="C24">
        <f t="shared" si="0"/>
        <v>5</v>
      </c>
      <c r="D24" s="2">
        <f t="shared" si="2"/>
        <v>1610934.3866880008</v>
      </c>
      <c r="E24" s="2">
        <f t="shared" si="3"/>
        <v>64437.375467520033</v>
      </c>
      <c r="F24" s="2">
        <f t="shared" si="4"/>
        <v>1546497.0112204808</v>
      </c>
      <c r="G24" s="3">
        <v>-0.05</v>
      </c>
      <c r="H24" s="2">
        <f t="shared" si="5"/>
        <v>1469172.1606594566</v>
      </c>
      <c r="J24">
        <f t="shared" si="1"/>
        <v>5</v>
      </c>
      <c r="K24" s="2">
        <f t="shared" si="6"/>
        <v>1695720.4070400009</v>
      </c>
      <c r="L24" s="2">
        <f t="shared" si="7"/>
        <v>67828.81628160004</v>
      </c>
      <c r="M24" s="2">
        <f t="shared" si="8"/>
        <v>1627891.590758401</v>
      </c>
      <c r="N24" s="3">
        <v>0</v>
      </c>
      <c r="O24" s="2">
        <f t="shared" si="9"/>
        <v>1627891.590758401</v>
      </c>
      <c r="P24" s="2"/>
      <c r="Q24" s="2"/>
      <c r="S24" s="2"/>
      <c r="T24" s="2"/>
      <c r="U24" s="2"/>
      <c r="V24" s="5"/>
      <c r="W24" s="2"/>
      <c r="X24" s="2"/>
      <c r="Y24" s="2"/>
      <c r="AA24" s="4"/>
    </row>
    <row r="25" spans="3:27" x14ac:dyDescent="0.25">
      <c r="C25">
        <f t="shared" si="0"/>
        <v>6</v>
      </c>
      <c r="D25" s="2">
        <f t="shared" si="2"/>
        <v>1469172.1606594566</v>
      </c>
      <c r="E25" s="2">
        <f t="shared" si="3"/>
        <v>58766.886426378267</v>
      </c>
      <c r="F25" s="2">
        <f t="shared" si="4"/>
        <v>1410405.2742330784</v>
      </c>
      <c r="G25" s="3">
        <v>-0.05</v>
      </c>
      <c r="H25" s="2">
        <f t="shared" si="5"/>
        <v>1339885.0105214245</v>
      </c>
      <c r="J25">
        <f t="shared" si="1"/>
        <v>6</v>
      </c>
      <c r="K25" s="2">
        <f t="shared" si="6"/>
        <v>1627891.590758401</v>
      </c>
      <c r="L25" s="2">
        <f t="shared" si="7"/>
        <v>65115.663630336043</v>
      </c>
      <c r="M25" s="2">
        <f t="shared" si="8"/>
        <v>1562775.9271280649</v>
      </c>
      <c r="N25" s="3">
        <v>0</v>
      </c>
      <c r="O25" s="2">
        <f t="shared" si="9"/>
        <v>1562775.9271280649</v>
      </c>
      <c r="P25" s="2"/>
      <c r="Q25" s="2"/>
      <c r="S25" s="2"/>
      <c r="T25" s="2"/>
      <c r="U25" s="2"/>
      <c r="V25" s="5"/>
      <c r="W25" s="2"/>
      <c r="X25" s="2"/>
      <c r="Y25" s="2"/>
      <c r="AA25" s="4"/>
    </row>
    <row r="26" spans="3:27" x14ac:dyDescent="0.25">
      <c r="C26">
        <f t="shared" si="0"/>
        <v>7</v>
      </c>
      <c r="D26" s="2">
        <f t="shared" si="2"/>
        <v>1339885.0105214245</v>
      </c>
      <c r="E26" s="2">
        <f t="shared" si="3"/>
        <v>53595.400420856982</v>
      </c>
      <c r="F26" s="2">
        <f t="shared" si="4"/>
        <v>1286289.6101005676</v>
      </c>
      <c r="G26" s="3">
        <v>-0.05</v>
      </c>
      <c r="H26" s="2">
        <f t="shared" si="5"/>
        <v>1221975.1295955391</v>
      </c>
      <c r="J26">
        <f t="shared" si="1"/>
        <v>7</v>
      </c>
      <c r="K26" s="2">
        <f t="shared" si="6"/>
        <v>1562775.9271280649</v>
      </c>
      <c r="L26" s="2">
        <f t="shared" si="7"/>
        <v>62511.037085122596</v>
      </c>
      <c r="M26" s="2">
        <f t="shared" si="8"/>
        <v>1500264.8900429423</v>
      </c>
      <c r="N26" s="3">
        <v>0</v>
      </c>
      <c r="O26" s="2">
        <f t="shared" si="9"/>
        <v>1500264.8900429423</v>
      </c>
      <c r="P26" s="2"/>
      <c r="Q26" s="2"/>
      <c r="S26" s="2"/>
      <c r="T26" s="2"/>
      <c r="U26" s="2"/>
      <c r="V26" s="5"/>
      <c r="W26" s="2"/>
      <c r="X26" s="2"/>
      <c r="Y26" s="2"/>
      <c r="AA26" s="4"/>
    </row>
    <row r="27" spans="3:27" x14ac:dyDescent="0.25">
      <c r="C27">
        <f t="shared" si="0"/>
        <v>8</v>
      </c>
      <c r="D27" s="2">
        <f t="shared" si="2"/>
        <v>1221975.1295955391</v>
      </c>
      <c r="E27" s="2">
        <f t="shared" si="3"/>
        <v>48879.005183821566</v>
      </c>
      <c r="F27" s="2">
        <f t="shared" si="4"/>
        <v>1173096.1244117175</v>
      </c>
      <c r="G27" s="3">
        <v>-0.05</v>
      </c>
      <c r="H27" s="2">
        <f t="shared" si="5"/>
        <v>1114441.3181911316</v>
      </c>
      <c r="J27">
        <f t="shared" si="1"/>
        <v>8</v>
      </c>
      <c r="K27" s="2">
        <f t="shared" si="6"/>
        <v>1500264.8900429423</v>
      </c>
      <c r="L27" s="2">
        <f t="shared" si="7"/>
        <v>60010.595601717694</v>
      </c>
      <c r="M27" s="2">
        <f t="shared" si="8"/>
        <v>1440254.2944412245</v>
      </c>
      <c r="N27" s="3">
        <v>0</v>
      </c>
      <c r="O27" s="2">
        <f t="shared" si="9"/>
        <v>1440254.2944412245</v>
      </c>
      <c r="P27" s="2"/>
      <c r="Q27" s="2"/>
      <c r="S27" s="2"/>
      <c r="T27" s="2"/>
      <c r="U27" s="2"/>
      <c r="V27" s="5"/>
      <c r="W27" s="2"/>
      <c r="X27" s="2"/>
      <c r="Y27" s="2"/>
      <c r="AA27" s="4"/>
    </row>
    <row r="28" spans="3:27" x14ac:dyDescent="0.25">
      <c r="C28">
        <f t="shared" si="0"/>
        <v>9</v>
      </c>
      <c r="D28" s="2">
        <f t="shared" si="2"/>
        <v>1114441.3181911316</v>
      </c>
      <c r="E28" s="2">
        <f t="shared" si="3"/>
        <v>44577.652727645262</v>
      </c>
      <c r="F28" s="2">
        <f t="shared" si="4"/>
        <v>1069863.6654634862</v>
      </c>
      <c r="G28" s="3">
        <v>-0.05</v>
      </c>
      <c r="H28" s="2">
        <f t="shared" si="5"/>
        <v>1016370.4821903119</v>
      </c>
      <c r="J28">
        <f t="shared" si="1"/>
        <v>9</v>
      </c>
      <c r="K28" s="2">
        <f t="shared" si="6"/>
        <v>1440254.2944412245</v>
      </c>
      <c r="L28" s="2">
        <f t="shared" si="7"/>
        <v>57610.171777648982</v>
      </c>
      <c r="M28" s="2">
        <f t="shared" si="8"/>
        <v>1382644.1226635755</v>
      </c>
      <c r="N28" s="3">
        <v>0</v>
      </c>
      <c r="O28" s="2">
        <f t="shared" si="9"/>
        <v>1382644.1226635755</v>
      </c>
      <c r="P28" s="2"/>
      <c r="Q28" s="2"/>
      <c r="S28" s="2"/>
      <c r="T28" s="2"/>
      <c r="U28" s="2"/>
      <c r="V28" s="5"/>
      <c r="W28" s="2"/>
      <c r="X28" s="2"/>
      <c r="Y28" s="2"/>
      <c r="AA28" s="4"/>
    </row>
    <row r="29" spans="3:27" x14ac:dyDescent="0.25">
      <c r="C29">
        <f t="shared" si="0"/>
        <v>10</v>
      </c>
      <c r="D29" s="2">
        <f t="shared" si="2"/>
        <v>1016370.4821903119</v>
      </c>
      <c r="E29" s="2">
        <f t="shared" si="3"/>
        <v>40654.819287612474</v>
      </c>
      <c r="F29" s="2">
        <f t="shared" si="4"/>
        <v>975715.66290269943</v>
      </c>
      <c r="G29" s="3">
        <v>-0.05</v>
      </c>
      <c r="H29" s="2">
        <f t="shared" si="5"/>
        <v>926929.8797575644</v>
      </c>
      <c r="J29">
        <f t="shared" si="1"/>
        <v>10</v>
      </c>
      <c r="K29" s="2">
        <f t="shared" si="6"/>
        <v>1382644.1226635755</v>
      </c>
      <c r="L29" s="2">
        <f t="shared" si="7"/>
        <v>55305.764906543016</v>
      </c>
      <c r="M29" s="2">
        <f t="shared" si="8"/>
        <v>1327338.3577570324</v>
      </c>
      <c r="N29" s="3">
        <v>0</v>
      </c>
      <c r="O29" s="2">
        <f t="shared" si="9"/>
        <v>1327338.3577570324</v>
      </c>
      <c r="P29" s="2"/>
      <c r="Q29" s="2"/>
      <c r="S29" s="2"/>
      <c r="T29" s="2"/>
      <c r="U29" s="2"/>
      <c r="V29" s="5"/>
      <c r="W29" s="2"/>
      <c r="X29" s="2"/>
      <c r="Y29" s="2"/>
      <c r="AA29" s="4"/>
    </row>
    <row r="30" spans="3:27" x14ac:dyDescent="0.25">
      <c r="P30" s="2"/>
      <c r="Q30" s="2"/>
      <c r="S30" s="2"/>
      <c r="T30" s="2"/>
      <c r="U30" s="2"/>
      <c r="V30" s="5"/>
      <c r="W30" s="2"/>
      <c r="X30" s="2"/>
      <c r="Y30" s="2"/>
      <c r="AA30" s="4"/>
    </row>
    <row r="31" spans="3:27" x14ac:dyDescent="0.25">
      <c r="D31" t="s">
        <v>8</v>
      </c>
      <c r="E31" s="2">
        <f>SUM(E20:E29)</f>
        <v>571834.31647383457</v>
      </c>
      <c r="G31" t="s">
        <v>9</v>
      </c>
      <c r="H31" s="4">
        <f>(H29/D20)^0.1-1</f>
        <v>-4.6994159352261922E-2</v>
      </c>
      <c r="K31" t="s">
        <v>8</v>
      </c>
      <c r="L31" s="2">
        <f>SUM(L20:L29)</f>
        <v>629305.22624296858</v>
      </c>
      <c r="N31" t="s">
        <v>9</v>
      </c>
      <c r="O31" s="4">
        <f>(O29/K20)^0.1-1</f>
        <v>-1.2154470955748731E-2</v>
      </c>
      <c r="P31" s="2"/>
      <c r="Q31" s="2"/>
      <c r="S31" s="2"/>
      <c r="T31" s="2"/>
      <c r="U31" s="2"/>
      <c r="V31" s="5"/>
      <c r="W31" s="2"/>
      <c r="X31" s="2"/>
      <c r="Y31" s="2"/>
      <c r="AA31" s="4"/>
    </row>
    <row r="32" spans="3:27" x14ac:dyDescent="0.25">
      <c r="L32" s="2"/>
      <c r="M32" s="2"/>
      <c r="N32" s="2"/>
      <c r="O32" s="5"/>
      <c r="P32" s="2"/>
      <c r="Q32" s="2"/>
      <c r="S32" s="2"/>
      <c r="T32" s="2"/>
      <c r="U32" s="2"/>
      <c r="V32" s="5"/>
      <c r="W32" s="2"/>
      <c r="X32" s="2"/>
      <c r="Y32" s="2"/>
      <c r="AA32" s="4"/>
    </row>
    <row r="33" spans="3:27" x14ac:dyDescent="0.25">
      <c r="L33" s="2"/>
      <c r="M33" s="2"/>
      <c r="N33" s="2"/>
      <c r="O33" s="5"/>
      <c r="P33" s="2"/>
      <c r="Q33" s="2"/>
      <c r="S33" s="2"/>
      <c r="T33" s="2"/>
      <c r="U33" s="2"/>
      <c r="V33" s="5"/>
      <c r="W33" s="2"/>
      <c r="X33" s="2"/>
      <c r="Y33" s="2"/>
      <c r="AA33" s="4"/>
    </row>
    <row r="34" spans="3:27" x14ac:dyDescent="0.25">
      <c r="L34" s="2"/>
      <c r="M34" s="2"/>
      <c r="N34" s="2"/>
      <c r="O34" s="5"/>
      <c r="P34" s="2"/>
      <c r="Q34" s="2"/>
      <c r="S34" s="2"/>
      <c r="T34" s="2"/>
      <c r="U34" s="2"/>
      <c r="V34" s="5"/>
      <c r="W34" s="2"/>
      <c r="X34" s="2"/>
      <c r="Y34" s="2"/>
      <c r="AA34" s="4"/>
    </row>
    <row r="35" spans="3:27" x14ac:dyDescent="0.25">
      <c r="L35" s="2"/>
      <c r="M35" s="2"/>
      <c r="N35" s="2"/>
      <c r="O35" s="5"/>
      <c r="P35" s="2"/>
      <c r="Q35" s="2"/>
      <c r="S35" s="2"/>
      <c r="T35" s="2"/>
      <c r="U35" s="2"/>
      <c r="V35" s="5"/>
      <c r="W35" s="2"/>
      <c r="X35" s="2"/>
      <c r="Y35" s="2"/>
      <c r="AA35" s="4"/>
    </row>
    <row r="36" spans="3:27" x14ac:dyDescent="0.25">
      <c r="L36" s="2"/>
      <c r="M36" s="2"/>
      <c r="N36" s="2"/>
      <c r="O36" s="5"/>
      <c r="P36" s="2"/>
      <c r="Q36" s="2"/>
      <c r="S36" s="2"/>
      <c r="T36" s="2"/>
      <c r="U36" s="2"/>
      <c r="V36" s="5"/>
      <c r="W36" s="2"/>
      <c r="X36" s="2"/>
      <c r="Y36" s="2"/>
      <c r="AA36" s="4"/>
    </row>
    <row r="37" spans="3:27" x14ac:dyDescent="0.25">
      <c r="L37" s="2"/>
      <c r="M37" s="2"/>
      <c r="N37" s="2"/>
      <c r="O37" s="5"/>
      <c r="P37" s="2"/>
      <c r="Q37" s="2"/>
      <c r="S37" s="2"/>
      <c r="T37" s="2"/>
      <c r="U37" s="2"/>
      <c r="V37" s="5"/>
      <c r="W37" s="2"/>
      <c r="X37" s="2"/>
      <c r="Y37" s="2"/>
      <c r="AA37" s="4"/>
    </row>
    <row r="38" spans="3:27" x14ac:dyDescent="0.25">
      <c r="L38" s="2"/>
      <c r="M38" s="2"/>
      <c r="N38" s="2"/>
      <c r="O38" s="5"/>
      <c r="P38" s="2"/>
      <c r="Q38" s="2"/>
      <c r="S38" s="2"/>
      <c r="T38" s="2"/>
      <c r="U38" s="2"/>
      <c r="V38" s="5"/>
      <c r="W38" s="2"/>
      <c r="X38" s="2"/>
      <c r="Y38" s="2"/>
      <c r="AA38" s="4"/>
    </row>
    <row r="39" spans="3:27" x14ac:dyDescent="0.25">
      <c r="L39" s="2"/>
      <c r="M39" s="2"/>
      <c r="N39" s="2"/>
      <c r="O39" s="5"/>
      <c r="P39" s="2"/>
      <c r="Q39" s="2"/>
      <c r="S39" s="2"/>
      <c r="T39" s="2"/>
      <c r="U39" s="2"/>
      <c r="V39" s="5"/>
      <c r="W39" s="2"/>
      <c r="X39" s="2"/>
      <c r="Y39" s="2"/>
      <c r="AA39" s="4"/>
    </row>
    <row r="40" spans="3:27" x14ac:dyDescent="0.25">
      <c r="L40" s="2"/>
      <c r="M40" s="2"/>
      <c r="N40" s="2"/>
      <c r="O40" s="5"/>
      <c r="P40" s="2"/>
      <c r="Q40" s="2"/>
      <c r="S40" s="2"/>
      <c r="T40" s="2"/>
      <c r="U40" s="2"/>
      <c r="V40" s="5"/>
      <c r="W40" s="2"/>
      <c r="X40" s="2"/>
      <c r="Y40" s="2"/>
      <c r="AA40" s="4"/>
    </row>
    <row r="41" spans="3:27" x14ac:dyDescent="0.25">
      <c r="L41" s="2"/>
      <c r="M41" s="2"/>
      <c r="N41" s="2"/>
      <c r="O41" s="5"/>
      <c r="P41" s="2"/>
      <c r="Q41" s="2"/>
      <c r="S41" s="2"/>
      <c r="T41" s="2"/>
      <c r="U41" s="2"/>
      <c r="V41" s="5"/>
      <c r="W41" s="2"/>
      <c r="X41" s="2"/>
      <c r="Y41" s="2"/>
      <c r="AA41" s="4"/>
    </row>
    <row r="42" spans="3:27" x14ac:dyDescent="0.25">
      <c r="L42" s="2"/>
      <c r="M42" s="2"/>
      <c r="N42" s="2"/>
      <c r="O42" s="5"/>
      <c r="P42" s="2"/>
      <c r="Q42" s="2"/>
      <c r="S42" s="2"/>
      <c r="T42" s="2"/>
      <c r="U42" s="2"/>
      <c r="V42" s="5"/>
      <c r="W42" s="2"/>
      <c r="X42" s="2"/>
      <c r="Y42" s="2"/>
      <c r="AA42" s="4"/>
    </row>
    <row r="43" spans="3:27" x14ac:dyDescent="0.25">
      <c r="L43" s="2"/>
      <c r="M43" s="2"/>
      <c r="N43" s="2"/>
      <c r="O43" s="5"/>
      <c r="P43" s="2"/>
      <c r="Q43" s="2"/>
      <c r="S43" s="2"/>
      <c r="T43" s="2"/>
      <c r="U43" s="2"/>
      <c r="V43" s="5"/>
      <c r="W43" s="2"/>
      <c r="X43" s="2"/>
      <c r="Y43" s="2"/>
      <c r="AA43" s="4"/>
    </row>
    <row r="44" spans="3:27" x14ac:dyDescent="0.25">
      <c r="L44" s="2"/>
      <c r="M44" s="2"/>
      <c r="N44" s="2"/>
      <c r="O44" s="5"/>
      <c r="P44" s="2"/>
      <c r="Q44" s="2"/>
      <c r="S44" s="2"/>
      <c r="T44" s="2"/>
      <c r="U44" s="2"/>
      <c r="V44" s="5"/>
      <c r="W44" s="2"/>
      <c r="X44" s="2"/>
      <c r="Y44" s="2"/>
      <c r="AA44" s="4"/>
    </row>
    <row r="45" spans="3:27" x14ac:dyDescent="0.25">
      <c r="L45" s="2"/>
      <c r="M45" s="2"/>
      <c r="N45" s="2"/>
      <c r="O45" s="5"/>
      <c r="P45" s="2"/>
      <c r="Q45" s="2"/>
      <c r="S45" s="2"/>
      <c r="T45" s="2"/>
      <c r="U45" s="2"/>
      <c r="V45" s="5"/>
      <c r="W45" s="2"/>
      <c r="X45" s="2"/>
      <c r="Y45" s="2"/>
      <c r="AA45" s="4"/>
    </row>
    <row r="46" spans="3:27" x14ac:dyDescent="0.25">
      <c r="L46" s="2"/>
      <c r="M46" s="2"/>
      <c r="N46" s="2"/>
      <c r="O46" s="5"/>
      <c r="P46" s="2"/>
      <c r="Q46" s="2"/>
      <c r="S46" s="2"/>
      <c r="T46" s="2"/>
      <c r="U46" s="2"/>
      <c r="V46" s="5"/>
      <c r="W46" s="2"/>
      <c r="X46" s="2"/>
      <c r="Y46" s="2"/>
      <c r="AA46" s="4"/>
    </row>
    <row r="47" spans="3:27" x14ac:dyDescent="0.25">
      <c r="L47" s="2"/>
      <c r="M47" s="2"/>
      <c r="N47" s="2"/>
      <c r="O47" s="5"/>
      <c r="P47" s="2"/>
      <c r="Q47" s="2"/>
      <c r="S47" s="2"/>
      <c r="T47" s="2"/>
      <c r="U47" s="2"/>
      <c r="V47" s="5"/>
      <c r="W47" s="2"/>
      <c r="X47" s="2"/>
      <c r="Y47" s="2"/>
      <c r="AA47" s="4"/>
    </row>
    <row r="48" spans="3:27" x14ac:dyDescent="0.25">
      <c r="C48" t="s">
        <v>16</v>
      </c>
      <c r="J48" t="s">
        <v>15</v>
      </c>
      <c r="P48" s="2"/>
      <c r="Q48" s="2"/>
      <c r="S48" s="2"/>
      <c r="T48" s="2"/>
      <c r="U48" s="2"/>
      <c r="V48" s="5"/>
      <c r="W48" s="2"/>
      <c r="X48" s="2"/>
      <c r="Y48" s="2"/>
      <c r="AA48" s="4"/>
    </row>
    <row r="49" spans="3:27" x14ac:dyDescent="0.25">
      <c r="C49" t="s">
        <v>1</v>
      </c>
      <c r="D49" t="s">
        <v>0</v>
      </c>
      <c r="E49" t="s">
        <v>2</v>
      </c>
      <c r="F49" t="s">
        <v>3</v>
      </c>
      <c r="G49" t="s">
        <v>4</v>
      </c>
      <c r="H49" t="s">
        <v>5</v>
      </c>
      <c r="J49" t="s">
        <v>1</v>
      </c>
      <c r="K49" t="s">
        <v>0</v>
      </c>
      <c r="L49" t="s">
        <v>2</v>
      </c>
      <c r="M49" t="s">
        <v>3</v>
      </c>
      <c r="N49" t="s">
        <v>4</v>
      </c>
      <c r="O49" t="s">
        <v>5</v>
      </c>
      <c r="P49" s="2"/>
      <c r="Q49" s="2"/>
      <c r="S49" s="2"/>
      <c r="T49" s="2"/>
      <c r="U49" s="2"/>
      <c r="V49" s="5"/>
      <c r="W49" s="2"/>
      <c r="X49" s="2"/>
      <c r="Y49" s="2"/>
      <c r="AA49" s="4"/>
    </row>
    <row r="50" spans="3:27" x14ac:dyDescent="0.25">
      <c r="C50">
        <v>1</v>
      </c>
      <c r="D50" s="1">
        <v>1500000</v>
      </c>
      <c r="E50" s="2">
        <f>D50*4%</f>
        <v>60000</v>
      </c>
      <c r="F50" s="2">
        <f>D50-E50</f>
        <v>1440000</v>
      </c>
      <c r="G50" s="3">
        <v>0.1</v>
      </c>
      <c r="H50" s="2">
        <f>F50*(1+G50)</f>
        <v>1584000.0000000002</v>
      </c>
      <c r="J50">
        <v>1</v>
      </c>
      <c r="K50" s="1">
        <v>1500000</v>
      </c>
      <c r="L50" s="2">
        <f>K50*4%</f>
        <v>60000</v>
      </c>
      <c r="M50" s="2">
        <f>K50-L50</f>
        <v>1440000</v>
      </c>
      <c r="N50" s="3">
        <v>0.1</v>
      </c>
      <c r="O50" s="2">
        <f>M50*(1+N50)</f>
        <v>1584000.0000000002</v>
      </c>
      <c r="P50" s="2"/>
      <c r="Q50" s="2"/>
      <c r="S50" s="2"/>
      <c r="T50" s="2"/>
      <c r="U50" s="2"/>
      <c r="V50" s="5"/>
      <c r="W50" s="2"/>
      <c r="X50" s="2"/>
      <c r="Y50" s="2"/>
      <c r="AA50" s="4"/>
    </row>
    <row r="51" spans="3:27" x14ac:dyDescent="0.25">
      <c r="C51">
        <f>C50+1</f>
        <v>2</v>
      </c>
      <c r="D51" s="2">
        <f>H50</f>
        <v>1584000.0000000002</v>
      </c>
      <c r="E51" s="2">
        <f>E50</f>
        <v>60000</v>
      </c>
      <c r="F51" s="2">
        <f>D51-E51</f>
        <v>1524000.0000000002</v>
      </c>
      <c r="G51" s="3">
        <v>0.1</v>
      </c>
      <c r="H51" s="2">
        <f>F51*(1+G51)</f>
        <v>1676400.0000000005</v>
      </c>
      <c r="J51">
        <f>J50+1</f>
        <v>2</v>
      </c>
      <c r="K51" s="2">
        <f>O50</f>
        <v>1584000.0000000002</v>
      </c>
      <c r="L51" s="2">
        <f>K51*4%</f>
        <v>63360.000000000007</v>
      </c>
      <c r="M51" s="2">
        <f>K51-L51</f>
        <v>1520640.0000000002</v>
      </c>
      <c r="N51" s="3">
        <v>0.1</v>
      </c>
      <c r="O51" s="2">
        <f>M51*(1+N51)</f>
        <v>1672704.0000000005</v>
      </c>
      <c r="P51" s="2"/>
      <c r="Q51" s="2"/>
      <c r="S51" s="2"/>
      <c r="T51" s="2"/>
      <c r="U51" s="2"/>
      <c r="V51" s="5"/>
      <c r="W51" s="2"/>
      <c r="X51" s="2"/>
      <c r="Y51" s="2"/>
      <c r="AA51" s="4"/>
    </row>
    <row r="52" spans="3:27" x14ac:dyDescent="0.25">
      <c r="C52">
        <f t="shared" ref="C52:C59" si="10">C51+1</f>
        <v>3</v>
      </c>
      <c r="D52" s="2">
        <f>H51</f>
        <v>1676400.0000000005</v>
      </c>
      <c r="E52" s="2">
        <f t="shared" ref="E52:E59" si="11">E51</f>
        <v>60000</v>
      </c>
      <c r="F52" s="2">
        <f>D52-E52</f>
        <v>1616400.0000000005</v>
      </c>
      <c r="G52" s="3">
        <v>0.1</v>
      </c>
      <c r="H52" s="2">
        <f>F52*(1+G52)</f>
        <v>1778040.0000000007</v>
      </c>
      <c r="J52">
        <f t="shared" ref="J52:J59" si="12">J51+1</f>
        <v>3</v>
      </c>
      <c r="K52" s="2">
        <f>O51</f>
        <v>1672704.0000000005</v>
      </c>
      <c r="L52" s="2">
        <f>K52*4%</f>
        <v>66908.160000000018</v>
      </c>
      <c r="M52" s="2">
        <f>K52-L52</f>
        <v>1605795.8400000005</v>
      </c>
      <c r="N52" s="3">
        <v>0.1</v>
      </c>
      <c r="O52" s="2">
        <f>M52*(1+N52)</f>
        <v>1766375.4240000008</v>
      </c>
      <c r="P52" s="2"/>
      <c r="Q52" s="2"/>
      <c r="S52" s="2"/>
      <c r="T52" s="2"/>
      <c r="U52" s="2"/>
      <c r="V52" s="5"/>
      <c r="W52" s="2"/>
      <c r="X52" s="2"/>
      <c r="Y52" s="2"/>
      <c r="AA52" s="4"/>
    </row>
    <row r="53" spans="3:27" x14ac:dyDescent="0.25">
      <c r="C53">
        <f t="shared" si="10"/>
        <v>4</v>
      </c>
      <c r="D53" s="2">
        <f t="shared" ref="D53:D59" si="13">H52</f>
        <v>1778040.0000000007</v>
      </c>
      <c r="E53" s="2">
        <f t="shared" si="11"/>
        <v>60000</v>
      </c>
      <c r="F53" s="2">
        <f t="shared" ref="F53:F59" si="14">D53-E53</f>
        <v>1718040.0000000007</v>
      </c>
      <c r="G53" s="3">
        <v>-0.05</v>
      </c>
      <c r="H53" s="2">
        <f t="shared" ref="H53:H59" si="15">F53*(1+G53)</f>
        <v>1632138.0000000007</v>
      </c>
      <c r="J53">
        <f t="shared" si="12"/>
        <v>4</v>
      </c>
      <c r="K53" s="2">
        <f t="shared" ref="K53:K59" si="16">O52</f>
        <v>1766375.4240000008</v>
      </c>
      <c r="L53" s="2">
        <f t="shared" ref="L53" si="17">K53*4%</f>
        <v>70655.016960000037</v>
      </c>
      <c r="M53" s="2">
        <f t="shared" ref="M53:M59" si="18">K53-L53</f>
        <v>1695720.4070400009</v>
      </c>
      <c r="N53" s="3">
        <v>0</v>
      </c>
      <c r="O53" s="2">
        <f t="shared" ref="O53:O59" si="19">M53*(1+N53)</f>
        <v>1695720.4070400009</v>
      </c>
      <c r="P53" s="2"/>
      <c r="Q53" s="2"/>
      <c r="S53" s="2"/>
      <c r="T53" s="2"/>
      <c r="U53" s="2"/>
      <c r="V53" s="5"/>
      <c r="W53" s="2"/>
      <c r="X53" s="2"/>
      <c r="Y53" s="2"/>
      <c r="AA53" s="4"/>
    </row>
    <row r="54" spans="3:27" x14ac:dyDescent="0.25">
      <c r="C54">
        <f t="shared" si="10"/>
        <v>5</v>
      </c>
      <c r="D54" s="2">
        <f t="shared" si="13"/>
        <v>1632138.0000000007</v>
      </c>
      <c r="E54" s="2">
        <f t="shared" si="11"/>
        <v>60000</v>
      </c>
      <c r="F54" s="2">
        <f t="shared" si="14"/>
        <v>1572138.0000000007</v>
      </c>
      <c r="G54" s="3">
        <v>-0.05</v>
      </c>
      <c r="H54" s="2">
        <f t="shared" si="15"/>
        <v>1493531.1000000006</v>
      </c>
      <c r="J54">
        <f t="shared" si="12"/>
        <v>5</v>
      </c>
      <c r="K54" s="2">
        <f t="shared" si="16"/>
        <v>1695720.4070400009</v>
      </c>
      <c r="L54" s="2">
        <f>L53</f>
        <v>70655.016960000037</v>
      </c>
      <c r="M54" s="2">
        <f t="shared" si="18"/>
        <v>1625065.3900800007</v>
      </c>
      <c r="N54" s="3">
        <v>0</v>
      </c>
      <c r="O54" s="2">
        <f t="shared" si="19"/>
        <v>1625065.3900800007</v>
      </c>
      <c r="P54" s="2"/>
      <c r="Q54" s="2"/>
      <c r="S54" s="2"/>
      <c r="T54" s="2"/>
      <c r="U54" s="2"/>
      <c r="V54" s="5"/>
      <c r="W54" s="2"/>
      <c r="X54" s="2"/>
      <c r="Y54" s="2"/>
      <c r="AA54" s="4"/>
    </row>
    <row r="55" spans="3:27" x14ac:dyDescent="0.25">
      <c r="C55">
        <f t="shared" si="10"/>
        <v>6</v>
      </c>
      <c r="D55" s="2">
        <f t="shared" si="13"/>
        <v>1493531.1000000006</v>
      </c>
      <c r="E55" s="2">
        <f t="shared" si="11"/>
        <v>60000</v>
      </c>
      <c r="F55" s="2">
        <f t="shared" si="14"/>
        <v>1433531.1000000006</v>
      </c>
      <c r="G55" s="3">
        <v>-0.05</v>
      </c>
      <c r="H55" s="2">
        <f t="shared" si="15"/>
        <v>1361854.5450000004</v>
      </c>
      <c r="J55">
        <f t="shared" si="12"/>
        <v>6</v>
      </c>
      <c r="K55" s="2">
        <f t="shared" si="16"/>
        <v>1625065.3900800007</v>
      </c>
      <c r="L55" s="2">
        <f t="shared" ref="L55:L59" si="20">L54</f>
        <v>70655.016960000037</v>
      </c>
      <c r="M55" s="2">
        <f t="shared" si="18"/>
        <v>1554410.3731200006</v>
      </c>
      <c r="N55" s="3">
        <v>0</v>
      </c>
      <c r="O55" s="2">
        <f t="shared" si="19"/>
        <v>1554410.3731200006</v>
      </c>
      <c r="P55" s="2"/>
      <c r="Q55" s="2"/>
      <c r="S55" s="2"/>
      <c r="T55" s="2"/>
      <c r="U55" s="2"/>
      <c r="V55" s="5"/>
      <c r="W55" s="2"/>
      <c r="X55" s="2"/>
      <c r="Y55" s="2"/>
      <c r="AA55" s="4"/>
    </row>
    <row r="56" spans="3:27" x14ac:dyDescent="0.25">
      <c r="C56">
        <f t="shared" si="10"/>
        <v>7</v>
      </c>
      <c r="D56" s="2">
        <f t="shared" si="13"/>
        <v>1361854.5450000004</v>
      </c>
      <c r="E56" s="2">
        <f t="shared" si="11"/>
        <v>60000</v>
      </c>
      <c r="F56" s="2">
        <f t="shared" si="14"/>
        <v>1301854.5450000004</v>
      </c>
      <c r="G56" s="3">
        <v>-0.05</v>
      </c>
      <c r="H56" s="2">
        <f t="shared" si="15"/>
        <v>1236761.8177500004</v>
      </c>
      <c r="J56">
        <f t="shared" si="12"/>
        <v>7</v>
      </c>
      <c r="K56" s="2">
        <f t="shared" si="16"/>
        <v>1554410.3731200006</v>
      </c>
      <c r="L56" s="2">
        <f t="shared" si="20"/>
        <v>70655.016960000037</v>
      </c>
      <c r="M56" s="2">
        <f t="shared" si="18"/>
        <v>1483755.3561600004</v>
      </c>
      <c r="N56" s="3">
        <v>0</v>
      </c>
      <c r="O56" s="2">
        <f t="shared" si="19"/>
        <v>1483755.3561600004</v>
      </c>
      <c r="P56" s="2"/>
      <c r="Q56" s="2"/>
      <c r="S56" s="2"/>
      <c r="T56" s="2"/>
      <c r="U56" s="2"/>
      <c r="V56" s="5"/>
      <c r="W56" s="2"/>
      <c r="X56" s="2"/>
      <c r="Y56" s="2"/>
      <c r="AA56" s="4"/>
    </row>
    <row r="57" spans="3:27" x14ac:dyDescent="0.25">
      <c r="C57">
        <f t="shared" si="10"/>
        <v>8</v>
      </c>
      <c r="D57" s="2">
        <f t="shared" si="13"/>
        <v>1236761.8177500004</v>
      </c>
      <c r="E57" s="2">
        <f t="shared" si="11"/>
        <v>60000</v>
      </c>
      <c r="F57" s="2">
        <f t="shared" si="14"/>
        <v>1176761.8177500004</v>
      </c>
      <c r="G57" s="3">
        <v>-0.05</v>
      </c>
      <c r="H57" s="2">
        <f t="shared" si="15"/>
        <v>1117923.7268625004</v>
      </c>
      <c r="J57">
        <f t="shared" si="12"/>
        <v>8</v>
      </c>
      <c r="K57" s="2">
        <f t="shared" si="16"/>
        <v>1483755.3561600004</v>
      </c>
      <c r="L57" s="2">
        <f t="shared" si="20"/>
        <v>70655.016960000037</v>
      </c>
      <c r="M57" s="2">
        <f t="shared" si="18"/>
        <v>1413100.3392000003</v>
      </c>
      <c r="N57" s="3">
        <v>0</v>
      </c>
      <c r="O57" s="2">
        <f t="shared" si="19"/>
        <v>1413100.3392000003</v>
      </c>
      <c r="P57" s="2"/>
      <c r="Q57" s="2"/>
      <c r="S57" s="2"/>
      <c r="T57" s="2"/>
      <c r="U57" s="2"/>
      <c r="V57" s="5"/>
      <c r="W57" s="2"/>
      <c r="X57" s="2"/>
      <c r="Y57" s="2"/>
      <c r="AA57" s="4"/>
    </row>
    <row r="58" spans="3:27" x14ac:dyDescent="0.25">
      <c r="C58">
        <f t="shared" si="10"/>
        <v>9</v>
      </c>
      <c r="D58" s="2">
        <f t="shared" si="13"/>
        <v>1117923.7268625004</v>
      </c>
      <c r="E58" s="2">
        <f t="shared" si="11"/>
        <v>60000</v>
      </c>
      <c r="F58" s="2">
        <f t="shared" si="14"/>
        <v>1057923.7268625004</v>
      </c>
      <c r="G58" s="3">
        <v>-0.05</v>
      </c>
      <c r="H58" s="2">
        <f t="shared" si="15"/>
        <v>1005027.5405193754</v>
      </c>
      <c r="J58">
        <f t="shared" si="12"/>
        <v>9</v>
      </c>
      <c r="K58" s="2">
        <f t="shared" si="16"/>
        <v>1413100.3392000003</v>
      </c>
      <c r="L58" s="2">
        <f t="shared" si="20"/>
        <v>70655.016960000037</v>
      </c>
      <c r="M58" s="2">
        <f t="shared" si="18"/>
        <v>1342445.3222400001</v>
      </c>
      <c r="N58" s="3">
        <v>0</v>
      </c>
      <c r="O58" s="2">
        <f t="shared" si="19"/>
        <v>1342445.3222400001</v>
      </c>
      <c r="P58" s="2"/>
      <c r="Q58" s="2"/>
      <c r="S58" s="2"/>
      <c r="T58" s="2"/>
      <c r="U58" s="2"/>
      <c r="V58" s="5"/>
      <c r="W58" s="2"/>
      <c r="X58" s="2"/>
      <c r="Y58" s="2"/>
      <c r="AA58" s="4"/>
    </row>
    <row r="59" spans="3:27" x14ac:dyDescent="0.25">
      <c r="C59">
        <f t="shared" si="10"/>
        <v>10</v>
      </c>
      <c r="D59" s="2">
        <f t="shared" si="13"/>
        <v>1005027.5405193754</v>
      </c>
      <c r="E59" s="2">
        <f t="shared" si="11"/>
        <v>60000</v>
      </c>
      <c r="F59" s="2">
        <f t="shared" si="14"/>
        <v>945027.54051937535</v>
      </c>
      <c r="G59" s="3">
        <v>-0.05</v>
      </c>
      <c r="H59" s="2">
        <f t="shared" si="15"/>
        <v>897776.16349340649</v>
      </c>
      <c r="J59">
        <f t="shared" si="12"/>
        <v>10</v>
      </c>
      <c r="K59" s="2">
        <f t="shared" si="16"/>
        <v>1342445.3222400001</v>
      </c>
      <c r="L59" s="2">
        <f t="shared" si="20"/>
        <v>70655.016960000037</v>
      </c>
      <c r="M59" s="2">
        <f t="shared" si="18"/>
        <v>1271790.30528</v>
      </c>
      <c r="N59" s="3">
        <v>0</v>
      </c>
      <c r="O59" s="2">
        <f t="shared" si="19"/>
        <v>1271790.30528</v>
      </c>
      <c r="P59" s="2"/>
      <c r="Q59" s="2"/>
      <c r="S59" s="2"/>
      <c r="T59" s="2"/>
      <c r="U59" s="2"/>
      <c r="V59" s="5"/>
      <c r="W59" s="2"/>
      <c r="X59" s="2"/>
      <c r="Y59" s="2"/>
      <c r="AA59" s="4"/>
    </row>
    <row r="60" spans="3:27" x14ac:dyDescent="0.25">
      <c r="P60" s="2"/>
      <c r="Q60" s="2"/>
      <c r="S60" s="2"/>
      <c r="T60" s="2"/>
      <c r="U60" s="2"/>
      <c r="V60" s="5"/>
      <c r="W60" s="2"/>
      <c r="X60" s="2"/>
      <c r="Y60" s="2"/>
      <c r="AA60" s="4"/>
    </row>
    <row r="61" spans="3:27" x14ac:dyDescent="0.25">
      <c r="D61" t="s">
        <v>8</v>
      </c>
      <c r="E61" s="2">
        <f>SUM(E50:E59)</f>
        <v>600000</v>
      </c>
      <c r="G61" t="s">
        <v>9</v>
      </c>
      <c r="H61" s="4">
        <f>(H59/D50)^0.1-1</f>
        <v>-5.0034832738414359E-2</v>
      </c>
      <c r="K61" t="s">
        <v>8</v>
      </c>
      <c r="L61" s="2">
        <f>SUM(L50:L59)</f>
        <v>684853.27872000029</v>
      </c>
      <c r="N61" t="s">
        <v>9</v>
      </c>
      <c r="O61" s="4">
        <f>(O59/K50)^0.1-1</f>
        <v>-1.6368507055183779E-2</v>
      </c>
      <c r="P61" s="2"/>
      <c r="Q61" s="2"/>
      <c r="S61" s="2"/>
      <c r="T61" s="2"/>
      <c r="U61" s="2"/>
      <c r="V61" s="5"/>
      <c r="W61" s="2"/>
      <c r="X61" s="2"/>
      <c r="Y61" s="2"/>
      <c r="AA61" s="4"/>
    </row>
    <row r="62" spans="3:27" x14ac:dyDescent="0.25">
      <c r="L62" s="2"/>
      <c r="M62" s="2"/>
      <c r="N62" s="2"/>
      <c r="O62" s="5"/>
      <c r="P62" s="2"/>
      <c r="Q62" s="2"/>
      <c r="S62" s="2"/>
      <c r="T62" s="2"/>
      <c r="U62" s="2"/>
      <c r="V62" s="5"/>
      <c r="W62" s="2"/>
      <c r="X62" s="2"/>
      <c r="Y62" s="2"/>
      <c r="AA62" s="4"/>
    </row>
    <row r="63" spans="3:27" x14ac:dyDescent="0.25">
      <c r="D63" t="s">
        <v>11</v>
      </c>
      <c r="L63" s="2"/>
      <c r="M63" s="2"/>
      <c r="N63" s="2"/>
      <c r="O63" s="5"/>
      <c r="P63" s="2"/>
      <c r="Q63" s="2"/>
      <c r="S63" s="2"/>
      <c r="T63" s="2"/>
      <c r="U63" s="2"/>
      <c r="V63" s="5"/>
      <c r="W63" s="2"/>
      <c r="X63" s="2"/>
      <c r="Y63" s="2"/>
      <c r="AA63" s="4"/>
    </row>
    <row r="64" spans="3:27" x14ac:dyDescent="0.25">
      <c r="D64" t="s">
        <v>12</v>
      </c>
      <c r="L64" s="2"/>
      <c r="M64" s="2"/>
      <c r="N64" s="2"/>
      <c r="O64" s="5"/>
      <c r="P64" s="2"/>
      <c r="Q64" s="2"/>
      <c r="S64" s="2"/>
      <c r="T64" s="2"/>
      <c r="U64" s="2"/>
      <c r="V64" s="5"/>
      <c r="W64" s="2"/>
      <c r="X64" s="2"/>
      <c r="Y64" s="2"/>
      <c r="AA64" s="4"/>
    </row>
    <row r="65" spans="4:27" x14ac:dyDescent="0.25">
      <c r="D65" t="s">
        <v>13</v>
      </c>
      <c r="L65" s="2"/>
      <c r="M65" s="2"/>
      <c r="N65" s="2"/>
      <c r="O65" s="5"/>
      <c r="P65" s="2"/>
      <c r="Q65" s="2"/>
      <c r="S65" s="2"/>
      <c r="T65" s="2"/>
      <c r="U65" s="2"/>
      <c r="V65" s="5"/>
      <c r="W65" s="2"/>
      <c r="X65" s="2"/>
      <c r="Y65" s="2"/>
      <c r="AA65" s="4"/>
    </row>
    <row r="66" spans="4:27" x14ac:dyDescent="0.25">
      <c r="D66" t="s">
        <v>14</v>
      </c>
      <c r="L66" s="2"/>
      <c r="M66" s="2"/>
      <c r="N66" s="2"/>
      <c r="O66" s="5"/>
      <c r="P66" s="2"/>
      <c r="Q66" s="2"/>
      <c r="S66" s="2"/>
      <c r="T66" s="2"/>
      <c r="U66" s="2"/>
      <c r="V66" s="5"/>
      <c r="W66" s="2"/>
      <c r="X66" s="2"/>
      <c r="Y66" s="2"/>
      <c r="AA66" s="4"/>
    </row>
    <row r="67" spans="4:27" x14ac:dyDescent="0.25">
      <c r="L67" s="2"/>
      <c r="M67" s="2"/>
      <c r="N67" s="2"/>
      <c r="O67" s="5"/>
      <c r="P67" s="2"/>
      <c r="Q67" s="2"/>
      <c r="S67" s="2"/>
      <c r="T67" s="2"/>
      <c r="U67" s="2"/>
      <c r="V67" s="5"/>
      <c r="W67" s="2"/>
      <c r="X67" s="2"/>
      <c r="Y67" s="2"/>
      <c r="AA67" s="4"/>
    </row>
    <row r="68" spans="4:27" x14ac:dyDescent="0.25">
      <c r="L68" s="2"/>
      <c r="M68" s="2"/>
      <c r="N68" s="2"/>
      <c r="O68" s="5"/>
      <c r="P68" s="2"/>
      <c r="Q68" s="2"/>
      <c r="S68" s="2"/>
      <c r="T68" s="2"/>
      <c r="U68" s="2"/>
      <c r="V68" s="5"/>
      <c r="W68" s="2"/>
      <c r="X68" s="2"/>
      <c r="Y68" s="2"/>
      <c r="AA68" s="4"/>
    </row>
    <row r="69" spans="4:27" x14ac:dyDescent="0.25">
      <c r="L69" s="2"/>
      <c r="M69" s="2"/>
      <c r="N69" s="2"/>
      <c r="O69" s="5"/>
      <c r="P69" s="2"/>
      <c r="Q69" s="2"/>
      <c r="S69" s="2"/>
      <c r="T69" s="2"/>
      <c r="U69" s="2"/>
      <c r="V69" s="5"/>
      <c r="W69" s="2"/>
      <c r="X69" s="2"/>
      <c r="Y69" s="2"/>
      <c r="AA69" s="4"/>
    </row>
    <row r="71" spans="4:27" x14ac:dyDescent="0.25">
      <c r="M71" s="2"/>
      <c r="T71" s="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4D559-65E1-40D8-B85A-01FEFCD9E3BB}">
  <dimension ref="B2:X76"/>
  <sheetViews>
    <sheetView tabSelected="1" workbookViewId="0">
      <selection activeCell="R50" sqref="R25:R50"/>
    </sheetView>
  </sheetViews>
  <sheetFormatPr defaultRowHeight="15" x14ac:dyDescent="0.25"/>
  <cols>
    <col min="2" max="2" width="18.85546875" customWidth="1"/>
    <col min="3" max="3" width="14.140625" bestFit="1" customWidth="1"/>
    <col min="4" max="4" width="26.140625" bestFit="1" customWidth="1"/>
    <col min="5" max="5" width="10.5703125" bestFit="1" customWidth="1"/>
    <col min="6" max="6" width="9.5703125" bestFit="1" customWidth="1"/>
    <col min="7" max="7" width="13.28515625" bestFit="1" customWidth="1"/>
    <col min="8" max="9" width="13.28515625" customWidth="1"/>
    <col min="10" max="10" width="14.140625" bestFit="1" customWidth="1"/>
    <col min="11" max="11" width="26.140625" bestFit="1" customWidth="1"/>
    <col min="12" max="16" width="13.28515625" customWidth="1"/>
    <col min="17" max="17" width="14.140625" bestFit="1" customWidth="1"/>
    <col min="18" max="18" width="26.140625" bestFit="1" customWidth="1"/>
    <col min="19" max="22" width="13.28515625" customWidth="1"/>
    <col min="23" max="23" width="15.85546875" bestFit="1" customWidth="1"/>
    <col min="24" max="24" width="21" bestFit="1" customWidth="1"/>
  </cols>
  <sheetData>
    <row r="2" spans="2:4" x14ac:dyDescent="0.25">
      <c r="B2" t="s">
        <v>18</v>
      </c>
    </row>
    <row r="3" spans="2:4" x14ac:dyDescent="0.25">
      <c r="B3" t="s">
        <v>0</v>
      </c>
      <c r="C3" s="6">
        <v>1500000</v>
      </c>
      <c r="D3" t="s">
        <v>24</v>
      </c>
    </row>
    <row r="4" spans="2:4" x14ac:dyDescent="0.25">
      <c r="B4" t="s">
        <v>19</v>
      </c>
      <c r="C4" s="7">
        <v>0.04</v>
      </c>
    </row>
    <row r="5" spans="2:4" x14ac:dyDescent="0.25">
      <c r="B5" t="s">
        <v>22</v>
      </c>
      <c r="C5" s="7">
        <v>0.1</v>
      </c>
    </row>
    <row r="6" spans="2:4" x14ac:dyDescent="0.25">
      <c r="B6" t="s">
        <v>23</v>
      </c>
      <c r="C6" s="7">
        <v>-0.05</v>
      </c>
    </row>
    <row r="23" spans="2:24" x14ac:dyDescent="0.25">
      <c r="B23" t="s">
        <v>6</v>
      </c>
      <c r="I23" t="s">
        <v>20</v>
      </c>
      <c r="P23" t="s">
        <v>10</v>
      </c>
    </row>
    <row r="24" spans="2:24" x14ac:dyDescent="0.25">
      <c r="B24" t="s">
        <v>1</v>
      </c>
      <c r="C24" t="s">
        <v>0</v>
      </c>
      <c r="D24" t="s">
        <v>2</v>
      </c>
      <c r="E24" t="s">
        <v>3</v>
      </c>
      <c r="F24" t="s">
        <v>4</v>
      </c>
      <c r="G24" t="s">
        <v>5</v>
      </c>
      <c r="I24" t="s">
        <v>1</v>
      </c>
      <c r="J24" t="s">
        <v>0</v>
      </c>
      <c r="K24" t="s">
        <v>2</v>
      </c>
      <c r="L24" t="s">
        <v>3</v>
      </c>
      <c r="M24" t="s">
        <v>4</v>
      </c>
      <c r="N24" t="s">
        <v>5</v>
      </c>
      <c r="P24" t="s">
        <v>1</v>
      </c>
      <c r="Q24" t="s">
        <v>0</v>
      </c>
      <c r="R24" t="s">
        <v>2</v>
      </c>
      <c r="S24" t="s">
        <v>3</v>
      </c>
      <c r="T24" t="s">
        <v>4</v>
      </c>
      <c r="U24" t="s">
        <v>5</v>
      </c>
      <c r="W24" t="s">
        <v>21</v>
      </c>
      <c r="X24" t="s">
        <v>17</v>
      </c>
    </row>
    <row r="25" spans="2:24" x14ac:dyDescent="0.25">
      <c r="B25">
        <v>1</v>
      </c>
      <c r="C25" s="8">
        <f>C3</f>
        <v>1500000</v>
      </c>
      <c r="D25" s="2">
        <f>C25*C4</f>
        <v>60000</v>
      </c>
      <c r="E25" s="2">
        <f>C25-D25</f>
        <v>1440000</v>
      </c>
      <c r="F25" s="5">
        <f ca="1">X25</f>
        <v>6.1700508982576563E-2</v>
      </c>
      <c r="G25" s="2">
        <f ca="1">E25*(1+F25)</f>
        <v>1528848.7329349103</v>
      </c>
      <c r="H25" s="2"/>
      <c r="I25">
        <v>1</v>
      </c>
      <c r="J25" s="8">
        <f>C3</f>
        <v>1500000</v>
      </c>
      <c r="K25" s="2">
        <f>J25*$C$4</f>
        <v>60000</v>
      </c>
      <c r="L25" s="2">
        <f>J25-K25</f>
        <v>1440000</v>
      </c>
      <c r="M25" s="5">
        <f ca="1">X25</f>
        <v>6.1700508982576563E-2</v>
      </c>
      <c r="N25" s="2">
        <f ca="1">L25*(1+M25)</f>
        <v>1528848.7329349103</v>
      </c>
      <c r="O25" s="2"/>
      <c r="P25">
        <v>1</v>
      </c>
      <c r="Q25" s="8">
        <f>C3</f>
        <v>1500000</v>
      </c>
      <c r="R25" s="2">
        <f>Q25*$C$4</f>
        <v>60000</v>
      </c>
      <c r="S25" s="2">
        <f>Q25-R25</f>
        <v>1440000</v>
      </c>
      <c r="T25" s="5">
        <f ca="1">IF(X25&lt;0,0%,X25)</f>
        <v>6.1700508982576563E-2</v>
      </c>
      <c r="U25" s="2">
        <f ca="1">S25*(1+T25)</f>
        <v>1528848.7329349103</v>
      </c>
      <c r="V25" s="2"/>
      <c r="W25">
        <f ca="1">RAND()</f>
        <v>0.74467005988384372</v>
      </c>
      <c r="X25" s="4">
        <f ca="1">W25*$C$5+(1-W25)*$C$6</f>
        <v>6.1700508982576563E-2</v>
      </c>
    </row>
    <row r="26" spans="2:24" x14ac:dyDescent="0.25">
      <c r="B26">
        <f>B25+1</f>
        <v>2</v>
      </c>
      <c r="C26" s="2">
        <f ca="1">G25</f>
        <v>1528848.7329349103</v>
      </c>
      <c r="D26" s="2">
        <f ca="1">MAX(C26*$C$4)</f>
        <v>61153.949317396415</v>
      </c>
      <c r="E26" s="2">
        <f ca="1">C26-D26</f>
        <v>1467694.783617514</v>
      </c>
      <c r="F26" s="5">
        <f t="shared" ref="F26:F74" ca="1" si="0">X26</f>
        <v>3.9904361300205589E-2</v>
      </c>
      <c r="G26" s="2">
        <f ca="1">E26*(1+F26)</f>
        <v>1526262.2065414144</v>
      </c>
      <c r="H26" s="2"/>
      <c r="I26">
        <f>I25+1</f>
        <v>2</v>
      </c>
      <c r="J26" s="2">
        <f ca="1">N25</f>
        <v>1528848.7329349103</v>
      </c>
      <c r="K26" s="2">
        <f>K25</f>
        <v>60000</v>
      </c>
      <c r="L26" s="2">
        <f ca="1">J26-K26</f>
        <v>1468848.7329349103</v>
      </c>
      <c r="M26" s="5">
        <f t="shared" ref="M26:M74" ca="1" si="1">X26</f>
        <v>3.9904361300205589E-2</v>
      </c>
      <c r="N26" s="2">
        <f ca="1">L26*(1+M26)</f>
        <v>1527462.2034692944</v>
      </c>
      <c r="O26" s="2"/>
      <c r="P26">
        <f>P25+1</f>
        <v>2</v>
      </c>
      <c r="Q26" s="2">
        <f ca="1">U25</f>
        <v>1528848.7329349103</v>
      </c>
      <c r="R26" s="2">
        <f ca="1">MAX(R25,Q26*$C$4,R25*(1+T26))</f>
        <v>62394.261678012343</v>
      </c>
      <c r="S26" s="2">
        <f ca="1">Q26-R26</f>
        <v>1466454.471256898</v>
      </c>
      <c r="T26" s="5">
        <f t="shared" ref="T26:T74" ca="1" si="2">IF(X26&lt;0,0%,X26)</f>
        <v>3.9904361300205589E-2</v>
      </c>
      <c r="U26" s="2">
        <f ca="1">S26*(1+T26)</f>
        <v>1524972.4003082353</v>
      </c>
      <c r="V26" s="2"/>
      <c r="W26">
        <f t="shared" ref="W26:W74" ca="1" si="3">RAND()</f>
        <v>0.59936240866803725</v>
      </c>
      <c r="X26" s="4">
        <f t="shared" ref="X26:X74" ca="1" si="4">W26*$C$5+(1-W26)*$C$6</f>
        <v>3.9904361300205589E-2</v>
      </c>
    </row>
    <row r="27" spans="2:24" x14ac:dyDescent="0.25">
      <c r="B27">
        <f t="shared" ref="B27:B74" si="5">B26+1</f>
        <v>3</v>
      </c>
      <c r="C27" s="2">
        <f ca="1">G26</f>
        <v>1526262.2065414144</v>
      </c>
      <c r="D27" s="2">
        <f t="shared" ref="D27:D74" ca="1" si="6">MAX(C27*$C$4)</f>
        <v>61050.488261656574</v>
      </c>
      <c r="E27" s="2">
        <f ca="1">C27-D27</f>
        <v>1465211.7182797578</v>
      </c>
      <c r="F27" s="5">
        <f t="shared" ca="1" si="0"/>
        <v>4.8527106501836476E-2</v>
      </c>
      <c r="G27" s="2">
        <f ca="1">E27*(1+F27)</f>
        <v>1536314.2033804583</v>
      </c>
      <c r="H27" s="2"/>
      <c r="I27">
        <f t="shared" ref="I27:I74" si="7">I26+1</f>
        <v>3</v>
      </c>
      <c r="J27" s="2">
        <f ca="1">N26</f>
        <v>1527462.2034692944</v>
      </c>
      <c r="K27" s="2">
        <f t="shared" ref="K27:K49" si="8">K26</f>
        <v>60000</v>
      </c>
      <c r="L27" s="2">
        <f ca="1">J27-K27</f>
        <v>1467462.2034692944</v>
      </c>
      <c r="M27" s="5">
        <f t="shared" ca="1" si="1"/>
        <v>4.8527106501836476E-2</v>
      </c>
      <c r="N27" s="2">
        <f ca="1">L27*(1+M27)</f>
        <v>1538673.8981044684</v>
      </c>
      <c r="O27" s="2"/>
      <c r="P27">
        <f t="shared" ref="P27:P74" si="9">P26+1</f>
        <v>3</v>
      </c>
      <c r="Q27" s="2">
        <f ca="1">U26</f>
        <v>1524972.4003082353</v>
      </c>
      <c r="R27" s="2">
        <f t="shared" ref="R27:R74" ca="1" si="10">MAX(R26,Q27*$C$4,R26*(1+T27))</f>
        <v>65422.0746595647</v>
      </c>
      <c r="S27" s="2">
        <f ca="1">Q27-R27</f>
        <v>1459550.3256486706</v>
      </c>
      <c r="T27" s="5">
        <f t="shared" ca="1" si="2"/>
        <v>4.8527106501836476E-2</v>
      </c>
      <c r="U27" s="2">
        <f ca="1">S27*(1+T27)</f>
        <v>1530378.0797462137</v>
      </c>
      <c r="V27" s="2"/>
      <c r="W27">
        <f t="shared" ca="1" si="3"/>
        <v>0.6568473766789098</v>
      </c>
      <c r="X27" s="4">
        <f t="shared" ca="1" si="4"/>
        <v>4.8527106501836476E-2</v>
      </c>
    </row>
    <row r="28" spans="2:24" x14ac:dyDescent="0.25">
      <c r="B28">
        <f t="shared" si="5"/>
        <v>4</v>
      </c>
      <c r="C28" s="2">
        <f t="shared" ref="C28:C44" ca="1" si="11">G27</f>
        <v>1536314.2033804583</v>
      </c>
      <c r="D28" s="2">
        <f t="shared" ca="1" si="6"/>
        <v>61452.568135218331</v>
      </c>
      <c r="E28" s="2">
        <f t="shared" ref="E28:E74" ca="1" si="12">C28-D28</f>
        <v>1474861.6352452401</v>
      </c>
      <c r="F28" s="5">
        <f t="shared" ca="1" si="0"/>
        <v>-1.8302306391713256E-2</v>
      </c>
      <c r="G28" s="2">
        <f t="shared" ref="G28:G74" ca="1" si="13">E28*(1+F28)</f>
        <v>1447868.2657115983</v>
      </c>
      <c r="H28" s="2"/>
      <c r="I28">
        <f t="shared" si="7"/>
        <v>4</v>
      </c>
      <c r="J28" s="2">
        <f t="shared" ref="J28:J44" ca="1" si="14">N27</f>
        <v>1538673.8981044684</v>
      </c>
      <c r="K28" s="2">
        <f t="shared" si="8"/>
        <v>60000</v>
      </c>
      <c r="L28" s="2">
        <f t="shared" ref="L28:L74" ca="1" si="15">J28-K28</f>
        <v>1478673.8981044684</v>
      </c>
      <c r="M28" s="5">
        <f t="shared" ca="1" si="1"/>
        <v>-1.8302306391713256E-2</v>
      </c>
      <c r="N28" s="2">
        <f t="shared" ref="N28:N74" ca="1" si="16">L28*(1+M28)</f>
        <v>1451610.7553679314</v>
      </c>
      <c r="O28" s="2"/>
      <c r="P28">
        <f t="shared" si="9"/>
        <v>4</v>
      </c>
      <c r="Q28" s="2">
        <f t="shared" ref="Q28:Q43" ca="1" si="17">U27</f>
        <v>1530378.0797462137</v>
      </c>
      <c r="R28" s="2">
        <f t="shared" ca="1" si="10"/>
        <v>65422.0746595647</v>
      </c>
      <c r="S28" s="2">
        <f t="shared" ref="S28:S45" ca="1" si="18">Q28-R28</f>
        <v>1464956.005086649</v>
      </c>
      <c r="T28" s="5">
        <f t="shared" ca="1" si="2"/>
        <v>0</v>
      </c>
      <c r="U28" s="2">
        <f t="shared" ref="U28:U74" ca="1" si="19">S28*(1+T28)</f>
        <v>1464956.005086649</v>
      </c>
      <c r="V28" s="2"/>
      <c r="W28">
        <f t="shared" ca="1" si="3"/>
        <v>0.21131795738857828</v>
      </c>
      <c r="X28" s="4">
        <f t="shared" ca="1" si="4"/>
        <v>-1.8302306391713256E-2</v>
      </c>
    </row>
    <row r="29" spans="2:24" x14ac:dyDescent="0.25">
      <c r="B29">
        <f t="shared" si="5"/>
        <v>5</v>
      </c>
      <c r="C29" s="2">
        <f t="shared" ca="1" si="11"/>
        <v>1447868.2657115983</v>
      </c>
      <c r="D29" s="2">
        <f t="shared" ca="1" si="6"/>
        <v>57914.730628463934</v>
      </c>
      <c r="E29" s="2">
        <f t="shared" ca="1" si="12"/>
        <v>1389953.5350831344</v>
      </c>
      <c r="F29" s="5">
        <f t="shared" ca="1" si="0"/>
        <v>7.5955745240407865E-2</v>
      </c>
      <c r="G29" s="2">
        <f t="shared" ca="1" si="13"/>
        <v>1495528.4916899132</v>
      </c>
      <c r="H29" s="2"/>
      <c r="I29">
        <f t="shared" si="7"/>
        <v>5</v>
      </c>
      <c r="J29" s="2">
        <f t="shared" ca="1" si="14"/>
        <v>1451610.7553679314</v>
      </c>
      <c r="K29" s="2">
        <f t="shared" si="8"/>
        <v>60000</v>
      </c>
      <c r="L29" s="2">
        <f t="shared" ca="1" si="15"/>
        <v>1391610.7553679314</v>
      </c>
      <c r="M29" s="5">
        <f t="shared" ca="1" si="1"/>
        <v>7.5955745240407865E-2</v>
      </c>
      <c r="N29" s="2">
        <f t="shared" ca="1" si="16"/>
        <v>1497311.5873764695</v>
      </c>
      <c r="O29" s="2"/>
      <c r="P29">
        <f t="shared" si="9"/>
        <v>5</v>
      </c>
      <c r="Q29" s="2">
        <f t="shared" ca="1" si="17"/>
        <v>1464956.005086649</v>
      </c>
      <c r="R29" s="2">
        <f t="shared" ca="1" si="10"/>
        <v>70391.257095505542</v>
      </c>
      <c r="S29" s="2">
        <f t="shared" ca="1" si="18"/>
        <v>1394564.7479911435</v>
      </c>
      <c r="T29" s="5">
        <f t="shared" ca="1" si="2"/>
        <v>7.5955745240407865E-2</v>
      </c>
      <c r="U29" s="2">
        <f t="shared" ca="1" si="19"/>
        <v>1500489.9527108122</v>
      </c>
      <c r="V29" s="2"/>
      <c r="W29">
        <f t="shared" ca="1" si="3"/>
        <v>0.83970496826938568</v>
      </c>
      <c r="X29" s="4">
        <f t="shared" ca="1" si="4"/>
        <v>7.5955745240407865E-2</v>
      </c>
    </row>
    <row r="30" spans="2:24" x14ac:dyDescent="0.25">
      <c r="B30">
        <f t="shared" si="5"/>
        <v>6</v>
      </c>
      <c r="C30" s="2">
        <f t="shared" ca="1" si="11"/>
        <v>1495528.4916899132</v>
      </c>
      <c r="D30" s="2">
        <f t="shared" ca="1" si="6"/>
        <v>59821.13966759653</v>
      </c>
      <c r="E30" s="2">
        <f t="shared" ca="1" si="12"/>
        <v>1435707.3520223168</v>
      </c>
      <c r="F30" s="5">
        <f t="shared" ca="1" si="0"/>
        <v>-1.2740342551104292E-2</v>
      </c>
      <c r="G30" s="2">
        <f t="shared" ca="1" si="13"/>
        <v>1417415.9485544134</v>
      </c>
      <c r="H30" s="2"/>
      <c r="I30">
        <f t="shared" si="7"/>
        <v>6</v>
      </c>
      <c r="J30" s="2">
        <f t="shared" ca="1" si="14"/>
        <v>1497311.5873764695</v>
      </c>
      <c r="K30" s="2">
        <f t="shared" si="8"/>
        <v>60000</v>
      </c>
      <c r="L30" s="2">
        <f t="shared" ca="1" si="15"/>
        <v>1437311.5873764695</v>
      </c>
      <c r="M30" s="5">
        <f t="shared" ca="1" si="1"/>
        <v>-1.2740342551104292E-2</v>
      </c>
      <c r="N30" s="2">
        <f t="shared" ca="1" si="16"/>
        <v>1418999.7454006218</v>
      </c>
      <c r="O30" s="2"/>
      <c r="P30">
        <f t="shared" si="9"/>
        <v>6</v>
      </c>
      <c r="Q30" s="2">
        <f t="shared" ca="1" si="17"/>
        <v>1500489.9527108122</v>
      </c>
      <c r="R30" s="2">
        <f t="shared" ca="1" si="10"/>
        <v>70391.257095505542</v>
      </c>
      <c r="S30" s="2">
        <f t="shared" ca="1" si="18"/>
        <v>1430098.6956153067</v>
      </c>
      <c r="T30" s="5">
        <f t="shared" ca="1" si="2"/>
        <v>0</v>
      </c>
      <c r="U30" s="2">
        <f t="shared" ca="1" si="19"/>
        <v>1430098.6956153067</v>
      </c>
      <c r="V30" s="2"/>
      <c r="W30">
        <f t="shared" ca="1" si="3"/>
        <v>0.24839771632597141</v>
      </c>
      <c r="X30" s="4">
        <f t="shared" ca="1" si="4"/>
        <v>-1.2740342551104292E-2</v>
      </c>
    </row>
    <row r="31" spans="2:24" x14ac:dyDescent="0.25">
      <c r="B31">
        <f t="shared" si="5"/>
        <v>7</v>
      </c>
      <c r="C31" s="2">
        <f t="shared" ca="1" si="11"/>
        <v>1417415.9485544134</v>
      </c>
      <c r="D31" s="2">
        <f t="shared" ca="1" si="6"/>
        <v>56696.637942176538</v>
      </c>
      <c r="E31" s="2">
        <f t="shared" ca="1" si="12"/>
        <v>1360719.3106122368</v>
      </c>
      <c r="F31" s="5">
        <f t="shared" ca="1" si="0"/>
        <v>8.4838331846483442E-2</v>
      </c>
      <c r="G31" s="2">
        <f t="shared" ca="1" si="13"/>
        <v>1476160.4670358759</v>
      </c>
      <c r="H31" s="2"/>
      <c r="I31">
        <f t="shared" si="7"/>
        <v>7</v>
      </c>
      <c r="J31" s="2">
        <f t="shared" ca="1" si="14"/>
        <v>1418999.7454006218</v>
      </c>
      <c r="K31" s="2">
        <f t="shared" si="8"/>
        <v>60000</v>
      </c>
      <c r="L31" s="2">
        <f t="shared" ca="1" si="15"/>
        <v>1358999.7454006218</v>
      </c>
      <c r="M31" s="5">
        <f t="shared" ca="1" si="1"/>
        <v>8.4838331846483442E-2</v>
      </c>
      <c r="N31" s="2">
        <f t="shared" ca="1" si="16"/>
        <v>1474295.0167802062</v>
      </c>
      <c r="O31" s="2"/>
      <c r="P31">
        <f t="shared" si="9"/>
        <v>7</v>
      </c>
      <c r="Q31" s="2">
        <f t="shared" ca="1" si="17"/>
        <v>1430098.6956153067</v>
      </c>
      <c r="R31" s="2">
        <f t="shared" ca="1" si="10"/>
        <v>76363.133924065172</v>
      </c>
      <c r="S31" s="2">
        <f t="shared" ca="1" si="18"/>
        <v>1353735.5616912416</v>
      </c>
      <c r="T31" s="5">
        <f t="shared" ca="1" si="2"/>
        <v>8.4838331846483442E-2</v>
      </c>
      <c r="U31" s="2">
        <f t="shared" ca="1" si="19"/>
        <v>1468584.2285063886</v>
      </c>
      <c r="V31" s="2"/>
      <c r="W31">
        <f t="shared" ca="1" si="3"/>
        <v>0.89892221230988956</v>
      </c>
      <c r="X31" s="4">
        <f t="shared" ca="1" si="4"/>
        <v>8.4838331846483442E-2</v>
      </c>
    </row>
    <row r="32" spans="2:24" x14ac:dyDescent="0.25">
      <c r="B32">
        <f t="shared" si="5"/>
        <v>8</v>
      </c>
      <c r="C32" s="2">
        <f t="shared" ca="1" si="11"/>
        <v>1476160.4670358759</v>
      </c>
      <c r="D32" s="2">
        <f t="shared" ca="1" si="6"/>
        <v>59046.41868143504</v>
      </c>
      <c r="E32" s="2">
        <f t="shared" ca="1" si="12"/>
        <v>1417114.0483544408</v>
      </c>
      <c r="F32" s="5">
        <f t="shared" ca="1" si="0"/>
        <v>-2.4617932414458758E-2</v>
      </c>
      <c r="G32" s="2">
        <f t="shared" ca="1" si="13"/>
        <v>1382227.6304884711</v>
      </c>
      <c r="H32" s="2"/>
      <c r="I32">
        <f t="shared" si="7"/>
        <v>8</v>
      </c>
      <c r="J32" s="2">
        <f t="shared" ca="1" si="14"/>
        <v>1474295.0167802062</v>
      </c>
      <c r="K32" s="2">
        <f t="shared" si="8"/>
        <v>60000</v>
      </c>
      <c r="L32" s="2">
        <f t="shared" ca="1" si="15"/>
        <v>1414295.0167802062</v>
      </c>
      <c r="M32" s="5">
        <f t="shared" ca="1" si="1"/>
        <v>-2.4617932414458758E-2</v>
      </c>
      <c r="N32" s="2">
        <f t="shared" ca="1" si="16"/>
        <v>1379477.9976430053</v>
      </c>
      <c r="O32" s="2"/>
      <c r="P32">
        <f t="shared" si="9"/>
        <v>8</v>
      </c>
      <c r="Q32" s="2">
        <f t="shared" ca="1" si="17"/>
        <v>1468584.2285063886</v>
      </c>
      <c r="R32" s="2">
        <f t="shared" ca="1" si="10"/>
        <v>76363.133924065172</v>
      </c>
      <c r="S32" s="2">
        <f t="shared" ca="1" si="18"/>
        <v>1392221.0945823235</v>
      </c>
      <c r="T32" s="5">
        <f t="shared" ca="1" si="2"/>
        <v>0</v>
      </c>
      <c r="U32" s="2">
        <f t="shared" ca="1" si="19"/>
        <v>1392221.0945823235</v>
      </c>
      <c r="V32" s="2"/>
      <c r="W32">
        <f t="shared" ca="1" si="3"/>
        <v>0.16921378390360831</v>
      </c>
      <c r="X32" s="4">
        <f t="shared" ca="1" si="4"/>
        <v>-2.4617932414458758E-2</v>
      </c>
    </row>
    <row r="33" spans="2:24" x14ac:dyDescent="0.25">
      <c r="B33">
        <f t="shared" si="5"/>
        <v>9</v>
      </c>
      <c r="C33" s="2">
        <f t="shared" ca="1" si="11"/>
        <v>1382227.6304884711</v>
      </c>
      <c r="D33" s="2">
        <f t="shared" ca="1" si="6"/>
        <v>55289.105219538847</v>
      </c>
      <c r="E33" s="2">
        <f t="shared" ca="1" si="12"/>
        <v>1326938.5252689323</v>
      </c>
      <c r="F33" s="5">
        <f t="shared" ca="1" si="0"/>
        <v>2.4919420829016024E-2</v>
      </c>
      <c r="G33" s="2">
        <f t="shared" ca="1" si="13"/>
        <v>1360005.0647943427</v>
      </c>
      <c r="H33" s="2"/>
      <c r="I33">
        <f t="shared" si="7"/>
        <v>9</v>
      </c>
      <c r="J33" s="2">
        <f t="shared" ca="1" si="14"/>
        <v>1379477.9976430053</v>
      </c>
      <c r="K33" s="2">
        <f t="shared" si="8"/>
        <v>60000</v>
      </c>
      <c r="L33" s="2">
        <f t="shared" ca="1" si="15"/>
        <v>1319477.9976430053</v>
      </c>
      <c r="M33" s="5">
        <f t="shared" ca="1" si="1"/>
        <v>2.4919420829016024E-2</v>
      </c>
      <c r="N33" s="2">
        <f t="shared" ca="1" si="16"/>
        <v>1352358.6251408989</v>
      </c>
      <c r="O33" s="2"/>
      <c r="P33">
        <f t="shared" si="9"/>
        <v>9</v>
      </c>
      <c r="Q33" s="2">
        <f t="shared" ca="1" si="17"/>
        <v>1392221.0945823235</v>
      </c>
      <c r="R33" s="2">
        <f t="shared" ca="1" si="10"/>
        <v>78266.058994141466</v>
      </c>
      <c r="S33" s="2">
        <f t="shared" ca="1" si="18"/>
        <v>1313955.035588182</v>
      </c>
      <c r="T33" s="5">
        <f t="shared" ca="1" si="2"/>
        <v>2.4919420829016024E-2</v>
      </c>
      <c r="U33" s="2">
        <f t="shared" ca="1" si="19"/>
        <v>1346698.0340704087</v>
      </c>
      <c r="V33" s="2"/>
      <c r="W33">
        <f t="shared" ca="1" si="3"/>
        <v>0.49946280552677347</v>
      </c>
      <c r="X33" s="4">
        <f t="shared" ca="1" si="4"/>
        <v>2.4919420829016024E-2</v>
      </c>
    </row>
    <row r="34" spans="2:24" x14ac:dyDescent="0.25">
      <c r="B34">
        <f t="shared" si="5"/>
        <v>10</v>
      </c>
      <c r="C34" s="2">
        <f t="shared" ca="1" si="11"/>
        <v>1360005.0647943427</v>
      </c>
      <c r="D34" s="2">
        <f t="shared" ca="1" si="6"/>
        <v>54400.202591773712</v>
      </c>
      <c r="E34" s="2">
        <f t="shared" ca="1" si="12"/>
        <v>1305604.8622025689</v>
      </c>
      <c r="F34" s="5">
        <f t="shared" ca="1" si="0"/>
        <v>-1.9688451927086702E-2</v>
      </c>
      <c r="G34" s="2">
        <f t="shared" ca="1" si="13"/>
        <v>1279899.5236373229</v>
      </c>
      <c r="H34" s="2"/>
      <c r="I34">
        <f t="shared" si="7"/>
        <v>10</v>
      </c>
      <c r="J34" s="2">
        <f t="shared" ca="1" si="14"/>
        <v>1352358.6251408989</v>
      </c>
      <c r="K34" s="2">
        <f t="shared" si="8"/>
        <v>60000</v>
      </c>
      <c r="L34" s="2">
        <f t="shared" ca="1" si="15"/>
        <v>1292358.6251408989</v>
      </c>
      <c r="M34" s="5">
        <f t="shared" ca="1" si="1"/>
        <v>-1.9688451927086702E-2</v>
      </c>
      <c r="N34" s="2">
        <f t="shared" ca="1" si="16"/>
        <v>1266914.0844772565</v>
      </c>
      <c r="O34" s="2"/>
      <c r="P34">
        <f t="shared" si="9"/>
        <v>10</v>
      </c>
      <c r="Q34" s="2">
        <f t="shared" ca="1" si="17"/>
        <v>1346698.0340704087</v>
      </c>
      <c r="R34" s="2">
        <f t="shared" ca="1" si="10"/>
        <v>78266.058994141466</v>
      </c>
      <c r="S34" s="2">
        <f t="shared" ca="1" si="18"/>
        <v>1268431.9750762673</v>
      </c>
      <c r="T34" s="5">
        <f t="shared" ca="1" si="2"/>
        <v>0</v>
      </c>
      <c r="U34" s="2">
        <f t="shared" ca="1" si="19"/>
        <v>1268431.9750762673</v>
      </c>
      <c r="V34" s="2"/>
      <c r="W34">
        <f t="shared" ca="1" si="3"/>
        <v>0.20207698715275535</v>
      </c>
      <c r="X34" s="4">
        <f t="shared" ca="1" si="4"/>
        <v>-1.9688451927086702E-2</v>
      </c>
    </row>
    <row r="35" spans="2:24" x14ac:dyDescent="0.25">
      <c r="B35">
        <f t="shared" si="5"/>
        <v>11</v>
      </c>
      <c r="C35" s="2">
        <f t="shared" ca="1" si="11"/>
        <v>1279899.5236373229</v>
      </c>
      <c r="D35" s="2">
        <f t="shared" ca="1" si="6"/>
        <v>51195.98094549292</v>
      </c>
      <c r="E35" s="2">
        <f t="shared" ca="1" si="12"/>
        <v>1228703.5426918301</v>
      </c>
      <c r="F35" s="5">
        <f t="shared" ca="1" si="0"/>
        <v>-3.3098136032667751E-2</v>
      </c>
      <c r="G35" s="2">
        <f t="shared" ca="1" si="13"/>
        <v>1188035.7456919951</v>
      </c>
      <c r="H35" s="2"/>
      <c r="I35">
        <f t="shared" si="7"/>
        <v>11</v>
      </c>
      <c r="J35" s="2">
        <f t="shared" ca="1" si="14"/>
        <v>1266914.0844772565</v>
      </c>
      <c r="K35" s="2">
        <f t="shared" si="8"/>
        <v>60000</v>
      </c>
      <c r="L35" s="2">
        <f t="shared" ca="1" si="15"/>
        <v>1206914.0844772565</v>
      </c>
      <c r="M35" s="5">
        <f t="shared" ca="1" si="1"/>
        <v>-3.3098136032667751E-2</v>
      </c>
      <c r="N35" s="2">
        <f t="shared" ca="1" si="16"/>
        <v>1166967.4779294857</v>
      </c>
      <c r="O35" s="2"/>
      <c r="P35">
        <f t="shared" si="9"/>
        <v>11</v>
      </c>
      <c r="Q35" s="2">
        <f t="shared" ca="1" si="17"/>
        <v>1268431.9750762673</v>
      </c>
      <c r="R35" s="2">
        <f t="shared" ca="1" si="10"/>
        <v>78266.058994141466</v>
      </c>
      <c r="S35" s="2">
        <f t="shared" ca="1" si="18"/>
        <v>1190165.9160821259</v>
      </c>
      <c r="T35" s="5">
        <f t="shared" ca="1" si="2"/>
        <v>0</v>
      </c>
      <c r="U35" s="2">
        <f t="shared" ca="1" si="19"/>
        <v>1190165.9160821259</v>
      </c>
      <c r="V35" s="2"/>
      <c r="W35">
        <f t="shared" ca="1" si="3"/>
        <v>0.11267909311554836</v>
      </c>
      <c r="X35" s="4">
        <f t="shared" ca="1" si="4"/>
        <v>-3.3098136032667751E-2</v>
      </c>
    </row>
    <row r="36" spans="2:24" x14ac:dyDescent="0.25">
      <c r="B36">
        <f t="shared" si="5"/>
        <v>12</v>
      </c>
      <c r="C36" s="2">
        <f t="shared" ca="1" si="11"/>
        <v>1188035.7456919951</v>
      </c>
      <c r="D36" s="2">
        <f t="shared" ca="1" si="6"/>
        <v>47521.429827679807</v>
      </c>
      <c r="E36" s="2">
        <f t="shared" ca="1" si="12"/>
        <v>1140514.3158643153</v>
      </c>
      <c r="F36" s="5">
        <f t="shared" ca="1" si="0"/>
        <v>4.9343267198600355E-3</v>
      </c>
      <c r="G36" s="2">
        <f t="shared" ca="1" si="13"/>
        <v>1146141.9861274674</v>
      </c>
      <c r="H36" s="2"/>
      <c r="I36">
        <f t="shared" si="7"/>
        <v>12</v>
      </c>
      <c r="J36" s="2">
        <f t="shared" ca="1" si="14"/>
        <v>1166967.4779294857</v>
      </c>
      <c r="K36" s="2">
        <f t="shared" si="8"/>
        <v>60000</v>
      </c>
      <c r="L36" s="2">
        <f t="shared" ca="1" si="15"/>
        <v>1106967.4779294857</v>
      </c>
      <c r="M36" s="5">
        <f t="shared" ca="1" si="1"/>
        <v>4.9343267198600355E-3</v>
      </c>
      <c r="N36" s="2">
        <f t="shared" ca="1" si="16"/>
        <v>1112429.6171338493</v>
      </c>
      <c r="O36" s="2"/>
      <c r="P36">
        <f t="shared" si="9"/>
        <v>12</v>
      </c>
      <c r="Q36" s="2">
        <f t="shared" ca="1" si="17"/>
        <v>1190165.9160821259</v>
      </c>
      <c r="R36" s="2">
        <f t="shared" ca="1" si="10"/>
        <v>78652.249300294396</v>
      </c>
      <c r="S36" s="2">
        <f t="shared" ca="1" si="18"/>
        <v>1111513.6667818315</v>
      </c>
      <c r="T36" s="5">
        <f t="shared" ca="1" si="2"/>
        <v>4.9343267198600355E-3</v>
      </c>
      <c r="U36" s="2">
        <f t="shared" ca="1" si="19"/>
        <v>1116998.2383673228</v>
      </c>
      <c r="V36" s="2"/>
      <c r="W36">
        <f t="shared" ca="1" si="3"/>
        <v>0.36622884479906692</v>
      </c>
      <c r="X36" s="4">
        <f t="shared" ca="1" si="4"/>
        <v>4.9343267198600355E-3</v>
      </c>
    </row>
    <row r="37" spans="2:24" x14ac:dyDescent="0.25">
      <c r="B37">
        <f t="shared" si="5"/>
        <v>13</v>
      </c>
      <c r="C37" s="2">
        <f t="shared" ca="1" si="11"/>
        <v>1146141.9861274674</v>
      </c>
      <c r="D37" s="2">
        <f t="shared" ca="1" si="6"/>
        <v>45845.679445098693</v>
      </c>
      <c r="E37" s="2">
        <f t="shared" ca="1" si="12"/>
        <v>1100296.3066823687</v>
      </c>
      <c r="F37" s="5">
        <f t="shared" ca="1" si="0"/>
        <v>9.2518918204154851E-2</v>
      </c>
      <c r="G37" s="2">
        <f t="shared" ca="1" si="13"/>
        <v>1202094.5306806485</v>
      </c>
      <c r="H37" s="2"/>
      <c r="I37">
        <f t="shared" si="7"/>
        <v>13</v>
      </c>
      <c r="J37" s="2">
        <f t="shared" ca="1" si="14"/>
        <v>1112429.6171338493</v>
      </c>
      <c r="K37" s="2">
        <f t="shared" si="8"/>
        <v>60000</v>
      </c>
      <c r="L37" s="2">
        <f t="shared" ca="1" si="15"/>
        <v>1052429.6171338493</v>
      </c>
      <c r="M37" s="5">
        <f t="shared" ca="1" si="1"/>
        <v>9.2518918204154851E-2</v>
      </c>
      <c r="N37" s="2">
        <f t="shared" ca="1" si="16"/>
        <v>1149799.2667970858</v>
      </c>
      <c r="O37" s="2"/>
      <c r="P37">
        <f t="shared" si="9"/>
        <v>13</v>
      </c>
      <c r="Q37" s="2">
        <f t="shared" ca="1" si="17"/>
        <v>1116998.2383673228</v>
      </c>
      <c r="R37" s="2">
        <f t="shared" ca="1" si="10"/>
        <v>85929.070319881124</v>
      </c>
      <c r="S37" s="2">
        <f t="shared" ca="1" si="18"/>
        <v>1031069.1680474418</v>
      </c>
      <c r="T37" s="5">
        <f t="shared" ca="1" si="2"/>
        <v>9.2518918204154851E-2</v>
      </c>
      <c r="U37" s="2">
        <f t="shared" ca="1" si="19"/>
        <v>1126462.5720688489</v>
      </c>
      <c r="V37" s="2"/>
      <c r="W37">
        <f t="shared" ca="1" si="3"/>
        <v>0.95012612136103236</v>
      </c>
      <c r="X37" s="4">
        <f t="shared" ca="1" si="4"/>
        <v>9.2518918204154851E-2</v>
      </c>
    </row>
    <row r="38" spans="2:24" x14ac:dyDescent="0.25">
      <c r="B38">
        <f t="shared" si="5"/>
        <v>14</v>
      </c>
      <c r="C38" s="2">
        <f t="shared" ca="1" si="11"/>
        <v>1202094.5306806485</v>
      </c>
      <c r="D38" s="2">
        <f t="shared" ca="1" si="6"/>
        <v>48083.78122722594</v>
      </c>
      <c r="E38" s="2">
        <f t="shared" ca="1" si="12"/>
        <v>1154010.7494534226</v>
      </c>
      <c r="F38" s="5">
        <f t="shared" ca="1" si="0"/>
        <v>8.2755186398065506E-3</v>
      </c>
      <c r="G38" s="2">
        <f t="shared" ca="1" si="13"/>
        <v>1163560.7869210613</v>
      </c>
      <c r="H38" s="2"/>
      <c r="I38">
        <f t="shared" si="7"/>
        <v>14</v>
      </c>
      <c r="J38" s="2">
        <f t="shared" ca="1" si="14"/>
        <v>1149799.2667970858</v>
      </c>
      <c r="K38" s="2">
        <f t="shared" si="8"/>
        <v>60000</v>
      </c>
      <c r="L38" s="2">
        <f t="shared" ca="1" si="15"/>
        <v>1089799.2667970858</v>
      </c>
      <c r="M38" s="5">
        <f t="shared" ca="1" si="1"/>
        <v>8.2755186398065506E-3</v>
      </c>
      <c r="N38" s="2">
        <f t="shared" ca="1" si="16"/>
        <v>1098817.9209431126</v>
      </c>
      <c r="O38" s="2"/>
      <c r="P38">
        <f t="shared" si="9"/>
        <v>14</v>
      </c>
      <c r="Q38" s="2">
        <f t="shared" ca="1" si="17"/>
        <v>1126462.5720688489</v>
      </c>
      <c r="R38" s="2">
        <f t="shared" ca="1" si="10"/>
        <v>86640.17794301454</v>
      </c>
      <c r="S38" s="2">
        <f t="shared" ca="1" si="18"/>
        <v>1039822.3941258343</v>
      </c>
      <c r="T38" s="5">
        <f t="shared" ca="1" si="2"/>
        <v>8.2755186398065506E-3</v>
      </c>
      <c r="U38" s="2">
        <f t="shared" ca="1" si="19"/>
        <v>1048427.4637305109</v>
      </c>
      <c r="V38" s="2"/>
      <c r="W38">
        <f t="shared" ca="1" si="3"/>
        <v>0.3885034575987103</v>
      </c>
      <c r="X38" s="4">
        <f t="shared" ca="1" si="4"/>
        <v>8.2755186398065506E-3</v>
      </c>
    </row>
    <row r="39" spans="2:24" x14ac:dyDescent="0.25">
      <c r="B39">
        <f t="shared" si="5"/>
        <v>15</v>
      </c>
      <c r="C39" s="2">
        <f t="shared" ca="1" si="11"/>
        <v>1163560.7869210613</v>
      </c>
      <c r="D39" s="2">
        <f t="shared" ca="1" si="6"/>
        <v>46542.431476842452</v>
      </c>
      <c r="E39" s="2">
        <f t="shared" ca="1" si="12"/>
        <v>1117018.355444219</v>
      </c>
      <c r="F39" s="5">
        <f t="shared" ca="1" si="0"/>
        <v>-4.5293159414052035E-2</v>
      </c>
      <c r="G39" s="2">
        <f t="shared" ca="1" si="13"/>
        <v>1066425.0650026617</v>
      </c>
      <c r="H39" s="2"/>
      <c r="I39">
        <f t="shared" si="7"/>
        <v>15</v>
      </c>
      <c r="J39" s="2">
        <f t="shared" ca="1" si="14"/>
        <v>1098817.9209431126</v>
      </c>
      <c r="K39" s="2">
        <f t="shared" si="8"/>
        <v>60000</v>
      </c>
      <c r="L39" s="2">
        <f t="shared" ca="1" si="15"/>
        <v>1038817.9209431126</v>
      </c>
      <c r="M39" s="5">
        <f t="shared" ca="1" si="1"/>
        <v>-4.5293159414052035E-2</v>
      </c>
      <c r="N39" s="2">
        <f t="shared" ca="1" si="16"/>
        <v>991766.57524766214</v>
      </c>
      <c r="O39" s="2"/>
      <c r="P39">
        <f t="shared" si="9"/>
        <v>15</v>
      </c>
      <c r="Q39" s="2">
        <f t="shared" ca="1" si="17"/>
        <v>1048427.4637305109</v>
      </c>
      <c r="R39" s="2">
        <f t="shared" ca="1" si="10"/>
        <v>86640.17794301454</v>
      </c>
      <c r="S39" s="2">
        <f t="shared" ca="1" si="18"/>
        <v>961787.28578749637</v>
      </c>
      <c r="T39" s="5">
        <f t="shared" ca="1" si="2"/>
        <v>0</v>
      </c>
      <c r="U39" s="2">
        <f t="shared" ca="1" si="19"/>
        <v>961787.28578749637</v>
      </c>
      <c r="V39" s="2"/>
      <c r="W39">
        <f t="shared" ca="1" si="3"/>
        <v>3.1378937239653126E-2</v>
      </c>
      <c r="X39" s="4">
        <f t="shared" ca="1" si="4"/>
        <v>-4.5293159414052035E-2</v>
      </c>
    </row>
    <row r="40" spans="2:24" x14ac:dyDescent="0.25">
      <c r="B40">
        <f t="shared" si="5"/>
        <v>16</v>
      </c>
      <c r="C40" s="2">
        <f t="shared" ca="1" si="11"/>
        <v>1066425.0650026617</v>
      </c>
      <c r="D40" s="2">
        <f t="shared" ca="1" si="6"/>
        <v>42657.002600106469</v>
      </c>
      <c r="E40" s="2">
        <f t="shared" ca="1" si="12"/>
        <v>1023768.0624025553</v>
      </c>
      <c r="F40" s="5">
        <f t="shared" ca="1" si="0"/>
        <v>-7.3564233463431251E-3</v>
      </c>
      <c r="G40" s="2">
        <f t="shared" ca="1" si="13"/>
        <v>1016236.7911270566</v>
      </c>
      <c r="H40" s="2"/>
      <c r="I40">
        <f t="shared" si="7"/>
        <v>16</v>
      </c>
      <c r="J40" s="2">
        <f t="shared" ca="1" si="14"/>
        <v>991766.57524766214</v>
      </c>
      <c r="K40" s="2">
        <f t="shared" si="8"/>
        <v>60000</v>
      </c>
      <c r="L40" s="2">
        <f t="shared" ca="1" si="15"/>
        <v>931766.57524766214</v>
      </c>
      <c r="M40" s="5">
        <f t="shared" ca="1" si="1"/>
        <v>-7.3564233463431251E-3</v>
      </c>
      <c r="N40" s="2">
        <f t="shared" ca="1" si="16"/>
        <v>924912.10586016811</v>
      </c>
      <c r="O40" s="2"/>
      <c r="P40">
        <f t="shared" si="9"/>
        <v>16</v>
      </c>
      <c r="Q40" s="2">
        <f t="shared" ca="1" si="17"/>
        <v>961787.28578749637</v>
      </c>
      <c r="R40" s="2">
        <f t="shared" ca="1" si="10"/>
        <v>86640.17794301454</v>
      </c>
      <c r="S40" s="2">
        <f t="shared" ca="1" si="18"/>
        <v>875147.10784448183</v>
      </c>
      <c r="T40" s="5">
        <f t="shared" ca="1" si="2"/>
        <v>0</v>
      </c>
      <c r="U40" s="2">
        <f t="shared" ca="1" si="19"/>
        <v>875147.10784448183</v>
      </c>
      <c r="V40" s="2"/>
      <c r="W40">
        <f t="shared" ca="1" si="3"/>
        <v>0.28429051102437919</v>
      </c>
      <c r="X40" s="4">
        <f t="shared" ca="1" si="4"/>
        <v>-7.3564233463431251E-3</v>
      </c>
    </row>
    <row r="41" spans="2:24" x14ac:dyDescent="0.25">
      <c r="B41">
        <f t="shared" si="5"/>
        <v>17</v>
      </c>
      <c r="C41" s="2">
        <f t="shared" ca="1" si="11"/>
        <v>1016236.7911270566</v>
      </c>
      <c r="D41" s="2">
        <f t="shared" ca="1" si="6"/>
        <v>40649.471645082267</v>
      </c>
      <c r="E41" s="2">
        <f t="shared" ca="1" si="12"/>
        <v>975587.31948197435</v>
      </c>
      <c r="F41" s="5">
        <f t="shared" ca="1" si="0"/>
        <v>-3.3203001464747056E-3</v>
      </c>
      <c r="G41" s="2">
        <f t="shared" ca="1" si="13"/>
        <v>972348.07676219952</v>
      </c>
      <c r="H41" s="2"/>
      <c r="I41">
        <f t="shared" si="7"/>
        <v>17</v>
      </c>
      <c r="J41" s="2">
        <f t="shared" ca="1" si="14"/>
        <v>924912.10586016811</v>
      </c>
      <c r="K41" s="2">
        <f t="shared" si="8"/>
        <v>60000</v>
      </c>
      <c r="L41" s="2">
        <f t="shared" ca="1" si="15"/>
        <v>864912.10586016811</v>
      </c>
      <c r="M41" s="5">
        <f t="shared" ca="1" si="1"/>
        <v>-3.3203001464747056E-3</v>
      </c>
      <c r="N41" s="2">
        <f t="shared" ca="1" si="16"/>
        <v>862040.33806839294</v>
      </c>
      <c r="O41" s="2"/>
      <c r="P41">
        <f t="shared" si="9"/>
        <v>17</v>
      </c>
      <c r="Q41" s="2">
        <f t="shared" ca="1" si="17"/>
        <v>875147.10784448183</v>
      </c>
      <c r="R41" s="2">
        <f t="shared" ca="1" si="10"/>
        <v>86640.17794301454</v>
      </c>
      <c r="S41" s="2">
        <f t="shared" ca="1" si="18"/>
        <v>788506.92990146729</v>
      </c>
      <c r="T41" s="5">
        <f t="shared" ca="1" si="2"/>
        <v>0</v>
      </c>
      <c r="U41" s="2">
        <f t="shared" ca="1" si="19"/>
        <v>788506.92990146729</v>
      </c>
      <c r="V41" s="2"/>
      <c r="W41">
        <f t="shared" ca="1" si="3"/>
        <v>0.31119799902350198</v>
      </c>
      <c r="X41" s="4">
        <f t="shared" ca="1" si="4"/>
        <v>-3.3203001464747056E-3</v>
      </c>
    </row>
    <row r="42" spans="2:24" x14ac:dyDescent="0.25">
      <c r="B42">
        <f t="shared" si="5"/>
        <v>18</v>
      </c>
      <c r="C42" s="2">
        <f t="shared" ca="1" si="11"/>
        <v>972348.07676219952</v>
      </c>
      <c r="D42" s="2">
        <f t="shared" ca="1" si="6"/>
        <v>38893.923070487981</v>
      </c>
      <c r="E42" s="2">
        <f t="shared" ca="1" si="12"/>
        <v>933454.15369171149</v>
      </c>
      <c r="F42" s="5">
        <f t="shared" ca="1" si="0"/>
        <v>2.8251381387102661E-2</v>
      </c>
      <c r="G42" s="2">
        <f t="shared" ca="1" si="13"/>
        <v>959825.52299503109</v>
      </c>
      <c r="H42" s="2"/>
      <c r="I42">
        <f t="shared" si="7"/>
        <v>18</v>
      </c>
      <c r="J42" s="2">
        <f t="shared" ca="1" si="14"/>
        <v>862040.33806839294</v>
      </c>
      <c r="K42" s="2">
        <f t="shared" si="8"/>
        <v>60000</v>
      </c>
      <c r="L42" s="2">
        <f t="shared" ca="1" si="15"/>
        <v>802040.33806839294</v>
      </c>
      <c r="M42" s="5">
        <f t="shared" ca="1" si="1"/>
        <v>2.8251381387102661E-2</v>
      </c>
      <c r="N42" s="2">
        <f t="shared" ca="1" si="16"/>
        <v>824699.08554700378</v>
      </c>
      <c r="O42" s="2"/>
      <c r="P42">
        <f t="shared" si="9"/>
        <v>18</v>
      </c>
      <c r="Q42" s="2">
        <f t="shared" ca="1" si="17"/>
        <v>788506.92990146729</v>
      </c>
      <c r="R42" s="2">
        <f t="shared" ca="1" si="10"/>
        <v>89087.882653529072</v>
      </c>
      <c r="S42" s="2">
        <f t="shared" ca="1" si="18"/>
        <v>699419.04724793823</v>
      </c>
      <c r="T42" s="5">
        <f t="shared" ca="1" si="2"/>
        <v>2.8251381387102661E-2</v>
      </c>
      <c r="U42" s="2">
        <f t="shared" ca="1" si="19"/>
        <v>719178.60150114365</v>
      </c>
      <c r="V42" s="2"/>
      <c r="W42">
        <f t="shared" ca="1" si="3"/>
        <v>0.52167587591401776</v>
      </c>
      <c r="X42" s="4">
        <f t="shared" ca="1" si="4"/>
        <v>2.8251381387102661E-2</v>
      </c>
    </row>
    <row r="43" spans="2:24" x14ac:dyDescent="0.25">
      <c r="B43">
        <f t="shared" si="5"/>
        <v>19</v>
      </c>
      <c r="C43" s="2">
        <f t="shared" ca="1" si="11"/>
        <v>959825.52299503109</v>
      </c>
      <c r="D43" s="2">
        <f t="shared" ca="1" si="6"/>
        <v>38393.020919801245</v>
      </c>
      <c r="E43" s="2">
        <f t="shared" ca="1" si="12"/>
        <v>921432.50207522989</v>
      </c>
      <c r="F43" s="5">
        <f t="shared" ca="1" si="0"/>
        <v>2.2475526849003724E-2</v>
      </c>
      <c r="G43" s="2">
        <f t="shared" ca="1" si="13"/>
        <v>942142.18301516643</v>
      </c>
      <c r="H43" s="2"/>
      <c r="I43">
        <f t="shared" si="7"/>
        <v>19</v>
      </c>
      <c r="J43" s="2">
        <f t="shared" ca="1" si="14"/>
        <v>824699.08554700378</v>
      </c>
      <c r="K43" s="2">
        <f t="shared" si="8"/>
        <v>60000</v>
      </c>
      <c r="L43" s="2">
        <f t="shared" ca="1" si="15"/>
        <v>764699.08554700378</v>
      </c>
      <c r="M43" s="5">
        <f t="shared" ca="1" si="1"/>
        <v>2.2475526849003724E-2</v>
      </c>
      <c r="N43" s="2">
        <f t="shared" ca="1" si="16"/>
        <v>781886.10037562414</v>
      </c>
      <c r="O43" s="2"/>
      <c r="P43">
        <f t="shared" si="9"/>
        <v>19</v>
      </c>
      <c r="Q43" s="2">
        <f t="shared" ca="1" si="17"/>
        <v>719178.60150114365</v>
      </c>
      <c r="R43" s="2">
        <f t="shared" ca="1" si="10"/>
        <v>91090.179752029362</v>
      </c>
      <c r="S43" s="2">
        <f t="shared" ca="1" si="18"/>
        <v>628088.42174911429</v>
      </c>
      <c r="T43" s="5">
        <f t="shared" ca="1" si="2"/>
        <v>2.2475526849003724E-2</v>
      </c>
      <c r="U43" s="2">
        <f t="shared" ca="1" si="19"/>
        <v>642205.03993568488</v>
      </c>
      <c r="V43" s="2"/>
      <c r="W43">
        <f t="shared" ca="1" si="3"/>
        <v>0.48317017899335812</v>
      </c>
      <c r="X43" s="4">
        <f t="shared" ca="1" si="4"/>
        <v>2.2475526849003724E-2</v>
      </c>
    </row>
    <row r="44" spans="2:24" x14ac:dyDescent="0.25">
      <c r="B44">
        <f t="shared" si="5"/>
        <v>20</v>
      </c>
      <c r="C44" s="2">
        <f t="shared" ca="1" si="11"/>
        <v>942142.18301516643</v>
      </c>
      <c r="D44" s="2">
        <f t="shared" ca="1" si="6"/>
        <v>37685.687320606659</v>
      </c>
      <c r="E44" s="2">
        <f t="shared" ca="1" si="12"/>
        <v>904456.49569455977</v>
      </c>
      <c r="F44" s="5">
        <f t="shared" ca="1" si="0"/>
        <v>-4.6602040946938234E-3</v>
      </c>
      <c r="G44" s="2">
        <f t="shared" ca="1" si="13"/>
        <v>900241.54382985155</v>
      </c>
      <c r="H44" s="2"/>
      <c r="I44">
        <f t="shared" si="7"/>
        <v>20</v>
      </c>
      <c r="J44" s="2">
        <f t="shared" ca="1" si="14"/>
        <v>781886.10037562414</v>
      </c>
      <c r="K44" s="2">
        <f t="shared" si="8"/>
        <v>60000</v>
      </c>
      <c r="L44" s="2">
        <f t="shared" ca="1" si="15"/>
        <v>721886.10037562414</v>
      </c>
      <c r="M44" s="5">
        <f t="shared" ca="1" si="1"/>
        <v>-4.6602040946938234E-3</v>
      </c>
      <c r="N44" s="2">
        <f t="shared" ca="1" si="16"/>
        <v>718521.96381475113</v>
      </c>
      <c r="O44" s="2"/>
      <c r="P44">
        <f t="shared" si="9"/>
        <v>20</v>
      </c>
      <c r="Q44" s="2">
        <f ca="1">IF(U43&lt;0,0,U43)</f>
        <v>642205.03993568488</v>
      </c>
      <c r="R44" s="2">
        <f t="shared" ca="1" si="10"/>
        <v>91090.179752029362</v>
      </c>
      <c r="S44" s="2">
        <f t="shared" ca="1" si="18"/>
        <v>551114.86018365552</v>
      </c>
      <c r="T44" s="5">
        <f t="shared" ca="1" si="2"/>
        <v>0</v>
      </c>
      <c r="U44" s="2">
        <f t="shared" ca="1" si="19"/>
        <v>551114.86018365552</v>
      </c>
      <c r="V44" s="2"/>
      <c r="W44">
        <f t="shared" ca="1" si="3"/>
        <v>0.30226530603537449</v>
      </c>
      <c r="X44" s="4">
        <f t="shared" ca="1" si="4"/>
        <v>-4.6602040946938234E-3</v>
      </c>
    </row>
    <row r="45" spans="2:24" x14ac:dyDescent="0.25">
      <c r="B45">
        <f t="shared" si="5"/>
        <v>21</v>
      </c>
      <c r="C45" s="2">
        <f t="shared" ref="C45:C74" ca="1" si="20">IF(G44&lt;0,0,G44)</f>
        <v>900241.54382985155</v>
      </c>
      <c r="D45" s="2">
        <f t="shared" ca="1" si="6"/>
        <v>36009.661753194065</v>
      </c>
      <c r="E45" s="2">
        <f t="shared" ca="1" si="12"/>
        <v>864231.88207665749</v>
      </c>
      <c r="F45" s="5">
        <f t="shared" ca="1" si="0"/>
        <v>6.9731813877780741E-2</v>
      </c>
      <c r="G45" s="2">
        <f t="shared" ca="1" si="13"/>
        <v>924496.33882487111</v>
      </c>
      <c r="H45" s="2"/>
      <c r="I45">
        <f t="shared" si="7"/>
        <v>21</v>
      </c>
      <c r="J45" s="2">
        <f t="shared" ref="J45:J74" ca="1" si="21">IF(N44&lt;0,0,N44)</f>
        <v>718521.96381475113</v>
      </c>
      <c r="K45" s="2">
        <f t="shared" si="8"/>
        <v>60000</v>
      </c>
      <c r="L45" s="2">
        <f t="shared" ca="1" si="15"/>
        <v>658521.96381475113</v>
      </c>
      <c r="M45" s="5">
        <f t="shared" ca="1" si="1"/>
        <v>6.9731813877780741E-2</v>
      </c>
      <c r="N45" s="2">
        <f t="shared" ca="1" si="16"/>
        <v>704441.89482991199</v>
      </c>
      <c r="O45" s="2"/>
      <c r="P45">
        <f t="shared" si="9"/>
        <v>21</v>
      </c>
      <c r="Q45" s="2">
        <f t="shared" ref="Q45:Q74" ca="1" si="22">IF(U44&lt;0,0,U44)</f>
        <v>551114.86018365552</v>
      </c>
      <c r="R45" s="2">
        <f t="shared" ca="1" si="10"/>
        <v>97442.063212591456</v>
      </c>
      <c r="S45" s="2">
        <f t="shared" ca="1" si="18"/>
        <v>453672.79697106406</v>
      </c>
      <c r="T45" s="5">
        <f t="shared" ca="1" si="2"/>
        <v>6.9731813877780741E-2</v>
      </c>
      <c r="U45" s="2">
        <f t="shared" ca="1" si="19"/>
        <v>485308.22401086253</v>
      </c>
      <c r="V45" s="2"/>
      <c r="W45">
        <f t="shared" ca="1" si="3"/>
        <v>0.79821209251853831</v>
      </c>
      <c r="X45" s="4">
        <f t="shared" ca="1" si="4"/>
        <v>6.9731813877780741E-2</v>
      </c>
    </row>
    <row r="46" spans="2:24" x14ac:dyDescent="0.25">
      <c r="B46">
        <f t="shared" si="5"/>
        <v>22</v>
      </c>
      <c r="C46" s="2">
        <f t="shared" ca="1" si="20"/>
        <v>924496.33882487111</v>
      </c>
      <c r="D46" s="2">
        <f t="shared" ca="1" si="6"/>
        <v>36979.853552994842</v>
      </c>
      <c r="E46" s="2">
        <f t="shared" ca="1" si="12"/>
        <v>887516.48527187621</v>
      </c>
      <c r="F46" s="5">
        <f t="shared" ca="1" si="0"/>
        <v>9.5843789441049695E-2</v>
      </c>
      <c r="G46" s="2">
        <f t="shared" ca="1" si="13"/>
        <v>972579.42841173441</v>
      </c>
      <c r="H46" s="2"/>
      <c r="I46">
        <f t="shared" si="7"/>
        <v>22</v>
      </c>
      <c r="J46" s="2">
        <f t="shared" ca="1" si="21"/>
        <v>704441.89482991199</v>
      </c>
      <c r="K46" s="2">
        <f t="shared" si="8"/>
        <v>60000</v>
      </c>
      <c r="L46" s="2">
        <f t="shared" ca="1" si="15"/>
        <v>644441.89482991199</v>
      </c>
      <c r="M46" s="5">
        <f t="shared" ca="1" si="1"/>
        <v>9.5843789441049695E-2</v>
      </c>
      <c r="N46" s="2">
        <f t="shared" ca="1" si="16"/>
        <v>706207.64810498117</v>
      </c>
      <c r="O46" s="2"/>
      <c r="P46">
        <f t="shared" si="9"/>
        <v>22</v>
      </c>
      <c r="Q46" s="2">
        <f t="shared" ca="1" si="22"/>
        <v>485308.22401086253</v>
      </c>
      <c r="R46" s="2">
        <f t="shared" ca="1" si="10"/>
        <v>106781.27980184053</v>
      </c>
      <c r="S46" s="2">
        <f ca="1">IF(Q46-R46&lt;0,0,Q46-R46)</f>
        <v>378526.94420902198</v>
      </c>
      <c r="T46" s="5">
        <f t="shared" ca="1" si="2"/>
        <v>9.5843789441049695E-2</v>
      </c>
      <c r="U46" s="2">
        <f t="shared" ca="1" si="19"/>
        <v>414806.40094755549</v>
      </c>
      <c r="V46" s="2"/>
      <c r="W46">
        <f t="shared" ca="1" si="3"/>
        <v>0.97229192960699795</v>
      </c>
      <c r="X46" s="4">
        <f t="shared" ca="1" si="4"/>
        <v>9.5843789441049695E-2</v>
      </c>
    </row>
    <row r="47" spans="2:24" x14ac:dyDescent="0.25">
      <c r="B47">
        <f t="shared" si="5"/>
        <v>23</v>
      </c>
      <c r="C47" s="2">
        <f t="shared" ca="1" si="20"/>
        <v>972579.42841173441</v>
      </c>
      <c r="D47" s="2">
        <f t="shared" ca="1" si="6"/>
        <v>38903.177136469378</v>
      </c>
      <c r="E47" s="2">
        <f t="shared" ca="1" si="12"/>
        <v>933676.25127526501</v>
      </c>
      <c r="F47" s="5">
        <f t="shared" ca="1" si="0"/>
        <v>6.5199282939862213E-2</v>
      </c>
      <c r="G47" s="2">
        <f t="shared" ca="1" si="13"/>
        <v>994551.27335639088</v>
      </c>
      <c r="H47" s="2"/>
      <c r="I47">
        <f t="shared" si="7"/>
        <v>23</v>
      </c>
      <c r="J47" s="2">
        <f t="shared" ca="1" si="21"/>
        <v>706207.64810498117</v>
      </c>
      <c r="K47" s="2">
        <f t="shared" si="8"/>
        <v>60000</v>
      </c>
      <c r="L47" s="2">
        <f t="shared" ca="1" si="15"/>
        <v>646207.64810498117</v>
      </c>
      <c r="M47" s="5">
        <f t="shared" ca="1" si="1"/>
        <v>6.5199282939862213E-2</v>
      </c>
      <c r="N47" s="2">
        <f t="shared" ca="1" si="16"/>
        <v>688339.9233916807</v>
      </c>
      <c r="O47" s="2"/>
      <c r="P47">
        <f t="shared" si="9"/>
        <v>23</v>
      </c>
      <c r="Q47" s="2">
        <f t="shared" ca="1" si="22"/>
        <v>414806.40094755549</v>
      </c>
      <c r="R47" s="2">
        <f t="shared" ca="1" si="10"/>
        <v>113743.34267632132</v>
      </c>
      <c r="S47" s="2">
        <f t="shared" ref="S47:S74" ca="1" si="23">IF(Q47-R47&lt;0,0,Q47-R47)</f>
        <v>301063.05827123416</v>
      </c>
      <c r="T47" s="5">
        <f t="shared" ca="1" si="2"/>
        <v>6.5199282939862213E-2</v>
      </c>
      <c r="U47" s="2">
        <f t="shared" ca="1" si="19"/>
        <v>320692.15379020059</v>
      </c>
      <c r="V47" s="2"/>
      <c r="W47">
        <f t="shared" ca="1" si="3"/>
        <v>0.76799521959908146</v>
      </c>
      <c r="X47" s="4">
        <f t="shared" ca="1" si="4"/>
        <v>6.5199282939862213E-2</v>
      </c>
    </row>
    <row r="48" spans="2:24" x14ac:dyDescent="0.25">
      <c r="B48">
        <f t="shared" si="5"/>
        <v>24</v>
      </c>
      <c r="C48" s="2">
        <f t="shared" ca="1" si="20"/>
        <v>994551.27335639088</v>
      </c>
      <c r="D48" s="2">
        <f t="shared" ca="1" si="6"/>
        <v>39782.05093425564</v>
      </c>
      <c r="E48" s="2">
        <f t="shared" ca="1" si="12"/>
        <v>954769.2224221353</v>
      </c>
      <c r="F48" s="5">
        <f t="shared" ca="1" si="0"/>
        <v>-9.358372332355161E-3</v>
      </c>
      <c r="G48" s="2">
        <f t="shared" ca="1" si="13"/>
        <v>945834.13654723577</v>
      </c>
      <c r="H48" s="2"/>
      <c r="I48">
        <f t="shared" si="7"/>
        <v>24</v>
      </c>
      <c r="J48" s="2">
        <f t="shared" ca="1" si="21"/>
        <v>688339.9233916807</v>
      </c>
      <c r="K48" s="2">
        <f t="shared" si="8"/>
        <v>60000</v>
      </c>
      <c r="L48" s="2">
        <f t="shared" ca="1" si="15"/>
        <v>628339.9233916807</v>
      </c>
      <c r="M48" s="5">
        <f t="shared" ca="1" si="1"/>
        <v>-9.358372332355161E-3</v>
      </c>
      <c r="N48" s="2">
        <f t="shared" ca="1" si="16"/>
        <v>622459.68443729787</v>
      </c>
      <c r="O48" s="2"/>
      <c r="P48">
        <f t="shared" si="9"/>
        <v>24</v>
      </c>
      <c r="Q48" s="2">
        <f t="shared" ca="1" si="22"/>
        <v>320692.15379020059</v>
      </c>
      <c r="R48" s="2">
        <f t="shared" ca="1" si="10"/>
        <v>113743.34267632132</v>
      </c>
      <c r="S48" s="2">
        <f t="shared" ca="1" si="23"/>
        <v>206948.81111387926</v>
      </c>
      <c r="T48" s="5">
        <f t="shared" ca="1" si="2"/>
        <v>0</v>
      </c>
      <c r="U48" s="2">
        <f t="shared" ca="1" si="19"/>
        <v>206948.81111387926</v>
      </c>
      <c r="V48" s="2"/>
      <c r="W48">
        <f t="shared" ca="1" si="3"/>
        <v>0.27094418445096558</v>
      </c>
      <c r="X48" s="4">
        <f t="shared" ca="1" si="4"/>
        <v>-9.358372332355161E-3</v>
      </c>
    </row>
    <row r="49" spans="2:24" x14ac:dyDescent="0.25">
      <c r="B49">
        <f t="shared" si="5"/>
        <v>25</v>
      </c>
      <c r="C49" s="2">
        <f t="shared" ca="1" si="20"/>
        <v>945834.13654723577</v>
      </c>
      <c r="D49" s="2">
        <f t="shared" ca="1" si="6"/>
        <v>37833.365461889429</v>
      </c>
      <c r="E49" s="2">
        <f t="shared" ca="1" si="12"/>
        <v>908000.77108534635</v>
      </c>
      <c r="F49" s="5">
        <f t="shared" ca="1" si="0"/>
        <v>-4.3947415700065037E-2</v>
      </c>
      <c r="G49" s="2">
        <f t="shared" ca="1" si="13"/>
        <v>868096.48374247912</v>
      </c>
      <c r="H49" s="2"/>
      <c r="I49">
        <f t="shared" si="7"/>
        <v>25</v>
      </c>
      <c r="J49" s="2">
        <f t="shared" ca="1" si="21"/>
        <v>622459.68443729787</v>
      </c>
      <c r="K49" s="2">
        <f t="shared" si="8"/>
        <v>60000</v>
      </c>
      <c r="L49" s="2">
        <f t="shared" ca="1" si="15"/>
        <v>562459.68443729787</v>
      </c>
      <c r="M49" s="5">
        <f t="shared" ca="1" si="1"/>
        <v>-4.3947415700065037E-2</v>
      </c>
      <c r="N49" s="2">
        <f t="shared" ca="1" si="16"/>
        <v>537741.03487080452</v>
      </c>
      <c r="O49" s="2"/>
      <c r="P49">
        <f t="shared" si="9"/>
        <v>25</v>
      </c>
      <c r="Q49" s="2">
        <f t="shared" ca="1" si="22"/>
        <v>206948.81111387926</v>
      </c>
      <c r="R49" s="2">
        <f t="shared" ca="1" si="10"/>
        <v>113743.34267632132</v>
      </c>
      <c r="S49" s="2">
        <f t="shared" ca="1" si="23"/>
        <v>93205.468437557938</v>
      </c>
      <c r="T49" s="5">
        <f t="shared" ca="1" si="2"/>
        <v>0</v>
      </c>
      <c r="U49" s="2">
        <f t="shared" ca="1" si="19"/>
        <v>93205.468437557938</v>
      </c>
      <c r="V49" s="2"/>
      <c r="W49">
        <f t="shared" ca="1" si="3"/>
        <v>4.0350561999566437E-2</v>
      </c>
      <c r="X49" s="4">
        <f t="shared" ca="1" si="4"/>
        <v>-4.3947415700065037E-2</v>
      </c>
    </row>
    <row r="50" spans="2:24" x14ac:dyDescent="0.25">
      <c r="B50">
        <f t="shared" si="5"/>
        <v>26</v>
      </c>
      <c r="C50" s="2">
        <f t="shared" ca="1" si="20"/>
        <v>868096.48374247912</v>
      </c>
      <c r="D50" s="2">
        <f t="shared" ca="1" si="6"/>
        <v>34723.859349699167</v>
      </c>
      <c r="E50" s="2">
        <f t="shared" ca="1" si="12"/>
        <v>833372.62439278001</v>
      </c>
      <c r="F50" s="5">
        <f t="shared" ca="1" si="0"/>
        <v>8.3452174296401685E-2</v>
      </c>
      <c r="G50" s="2">
        <f t="shared" ca="1" si="13"/>
        <v>902919.3818974559</v>
      </c>
      <c r="H50" s="2"/>
      <c r="I50">
        <f t="shared" si="7"/>
        <v>26</v>
      </c>
      <c r="J50" s="2">
        <f t="shared" ca="1" si="21"/>
        <v>537741.03487080452</v>
      </c>
      <c r="K50" s="2">
        <f ca="1">IF(J50=0,0,K49)</f>
        <v>60000</v>
      </c>
      <c r="L50" s="2">
        <f t="shared" ca="1" si="15"/>
        <v>477741.03487080452</v>
      </c>
      <c r="M50" s="5">
        <f t="shared" ca="1" si="1"/>
        <v>8.3452174296401685E-2</v>
      </c>
      <c r="N50" s="2">
        <f t="shared" ca="1" si="16"/>
        <v>517609.5629813862</v>
      </c>
      <c r="O50" s="2"/>
      <c r="P50">
        <f t="shared" si="9"/>
        <v>26</v>
      </c>
      <c r="Q50" s="2">
        <f t="shared" ca="1" si="22"/>
        <v>93205.468437557938</v>
      </c>
      <c r="R50" s="2">
        <f t="shared" ca="1" si="10"/>
        <v>123235.47193440102</v>
      </c>
      <c r="S50" s="2">
        <f t="shared" ca="1" si="23"/>
        <v>0</v>
      </c>
      <c r="T50" s="5">
        <f t="shared" ca="1" si="2"/>
        <v>8.3452174296401685E-2</v>
      </c>
      <c r="U50" s="2">
        <f t="shared" ca="1" si="19"/>
        <v>0</v>
      </c>
      <c r="V50" s="2"/>
      <c r="W50">
        <f t="shared" ca="1" si="3"/>
        <v>0.88968116197601121</v>
      </c>
      <c r="X50" s="4">
        <f t="shared" ca="1" si="4"/>
        <v>8.3452174296401685E-2</v>
      </c>
    </row>
    <row r="51" spans="2:24" x14ac:dyDescent="0.25">
      <c r="B51">
        <f t="shared" si="5"/>
        <v>27</v>
      </c>
      <c r="C51" s="2">
        <f t="shared" ca="1" si="20"/>
        <v>902919.3818974559</v>
      </c>
      <c r="D51" s="2">
        <f t="shared" ca="1" si="6"/>
        <v>36116.775275898239</v>
      </c>
      <c r="E51" s="2">
        <f t="shared" ca="1" si="12"/>
        <v>866802.60662155761</v>
      </c>
      <c r="F51" s="5">
        <f t="shared" ca="1" si="0"/>
        <v>-2.618410298785628E-2</v>
      </c>
      <c r="G51" s="2">
        <f t="shared" ca="1" si="13"/>
        <v>844106.15789963654</v>
      </c>
      <c r="H51" s="2"/>
      <c r="I51">
        <f t="shared" si="7"/>
        <v>27</v>
      </c>
      <c r="J51" s="2">
        <f t="shared" ca="1" si="21"/>
        <v>517609.5629813862</v>
      </c>
      <c r="K51" s="2">
        <f t="shared" ref="K51:K74" ca="1" si="24">IF(J51=0,0,K50)</f>
        <v>60000</v>
      </c>
      <c r="L51" s="2">
        <f t="shared" ca="1" si="15"/>
        <v>457609.5629813862</v>
      </c>
      <c r="M51" s="5">
        <f t="shared" ca="1" si="1"/>
        <v>-2.618410298785628E-2</v>
      </c>
      <c r="N51" s="2">
        <f t="shared" ca="1" si="16"/>
        <v>445627.46705605369</v>
      </c>
      <c r="O51" s="2"/>
      <c r="P51">
        <f t="shared" si="9"/>
        <v>27</v>
      </c>
      <c r="Q51" s="2">
        <f t="shared" ca="1" si="22"/>
        <v>0</v>
      </c>
      <c r="R51" s="2">
        <f t="shared" ca="1" si="10"/>
        <v>123235.47193440102</v>
      </c>
      <c r="S51" s="2">
        <f t="shared" ca="1" si="23"/>
        <v>0</v>
      </c>
      <c r="T51" s="5">
        <f t="shared" ca="1" si="2"/>
        <v>0</v>
      </c>
      <c r="U51" s="2">
        <f t="shared" ca="1" si="19"/>
        <v>0</v>
      </c>
      <c r="V51" s="2"/>
      <c r="W51">
        <f t="shared" ca="1" si="3"/>
        <v>0.15877264674762481</v>
      </c>
      <c r="X51" s="4">
        <f t="shared" ca="1" si="4"/>
        <v>-2.618410298785628E-2</v>
      </c>
    </row>
    <row r="52" spans="2:24" x14ac:dyDescent="0.25">
      <c r="B52">
        <f t="shared" si="5"/>
        <v>28</v>
      </c>
      <c r="C52" s="2">
        <f t="shared" ca="1" si="20"/>
        <v>844106.15789963654</v>
      </c>
      <c r="D52" s="2">
        <f t="shared" ca="1" si="6"/>
        <v>33764.24631598546</v>
      </c>
      <c r="E52" s="2">
        <f t="shared" ca="1" si="12"/>
        <v>810341.91158365109</v>
      </c>
      <c r="F52" s="5">
        <f t="shared" ca="1" si="0"/>
        <v>6.6931101098988893E-2</v>
      </c>
      <c r="G52" s="2">
        <f t="shared" ca="1" si="13"/>
        <v>864578.98799260426</v>
      </c>
      <c r="H52" s="2"/>
      <c r="I52">
        <f t="shared" si="7"/>
        <v>28</v>
      </c>
      <c r="J52" s="2">
        <f t="shared" ca="1" si="21"/>
        <v>445627.46705605369</v>
      </c>
      <c r="K52" s="2">
        <f t="shared" ca="1" si="24"/>
        <v>60000</v>
      </c>
      <c r="L52" s="2">
        <f t="shared" ca="1" si="15"/>
        <v>385627.46705605369</v>
      </c>
      <c r="M52" s="5">
        <f t="shared" ca="1" si="1"/>
        <v>6.6931101098988893E-2</v>
      </c>
      <c r="N52" s="2">
        <f t="shared" ca="1" si="16"/>
        <v>411437.93804012937</v>
      </c>
      <c r="O52" s="2"/>
      <c r="P52">
        <f t="shared" si="9"/>
        <v>28</v>
      </c>
      <c r="Q52" s="2">
        <f t="shared" ca="1" si="22"/>
        <v>0</v>
      </c>
      <c r="R52" s="2">
        <f t="shared" ca="1" si="10"/>
        <v>131483.757765424</v>
      </c>
      <c r="S52" s="2">
        <f t="shared" ca="1" si="23"/>
        <v>0</v>
      </c>
      <c r="T52" s="5">
        <f t="shared" ca="1" si="2"/>
        <v>6.6931101098988893E-2</v>
      </c>
      <c r="U52" s="2">
        <f t="shared" ca="1" si="19"/>
        <v>0</v>
      </c>
      <c r="V52" s="2"/>
      <c r="W52">
        <f t="shared" ca="1" si="3"/>
        <v>0.77954067399325933</v>
      </c>
      <c r="X52" s="4">
        <f t="shared" ca="1" si="4"/>
        <v>6.6931101098988893E-2</v>
      </c>
    </row>
    <row r="53" spans="2:24" x14ac:dyDescent="0.25">
      <c r="B53">
        <f t="shared" si="5"/>
        <v>29</v>
      </c>
      <c r="C53" s="2">
        <f t="shared" ca="1" si="20"/>
        <v>864578.98799260426</v>
      </c>
      <c r="D53" s="2">
        <f t="shared" ca="1" si="6"/>
        <v>34583.159519704168</v>
      </c>
      <c r="E53" s="2">
        <f t="shared" ca="1" si="12"/>
        <v>829995.82847290009</v>
      </c>
      <c r="F53" s="5">
        <f t="shared" ca="1" si="0"/>
        <v>2.3797716173969613E-2</v>
      </c>
      <c r="G53" s="2">
        <f t="shared" ca="1" si="13"/>
        <v>849747.83362447692</v>
      </c>
      <c r="H53" s="2"/>
      <c r="I53">
        <f t="shared" si="7"/>
        <v>29</v>
      </c>
      <c r="J53" s="2">
        <f t="shared" ca="1" si="21"/>
        <v>411437.93804012937</v>
      </c>
      <c r="K53" s="2">
        <f t="shared" ca="1" si="24"/>
        <v>60000</v>
      </c>
      <c r="L53" s="2">
        <f t="shared" ca="1" si="15"/>
        <v>351437.93804012937</v>
      </c>
      <c r="M53" s="5">
        <f t="shared" ca="1" si="1"/>
        <v>2.3797716173969613E-2</v>
      </c>
      <c r="N53" s="2">
        <f t="shared" ca="1" si="16"/>
        <v>359801.35834237345</v>
      </c>
      <c r="O53" s="2"/>
      <c r="P53">
        <f t="shared" si="9"/>
        <v>29</v>
      </c>
      <c r="Q53" s="2">
        <f t="shared" ca="1" si="22"/>
        <v>0</v>
      </c>
      <c r="R53" s="2">
        <f t="shared" ca="1" si="10"/>
        <v>134612.77091421251</v>
      </c>
      <c r="S53" s="2">
        <f t="shared" ca="1" si="23"/>
        <v>0</v>
      </c>
      <c r="T53" s="5">
        <f t="shared" ca="1" si="2"/>
        <v>2.3797716173969613E-2</v>
      </c>
      <c r="U53" s="2">
        <f t="shared" ca="1" si="19"/>
        <v>0</v>
      </c>
      <c r="V53" s="2"/>
      <c r="W53">
        <f t="shared" ca="1" si="3"/>
        <v>0.49198477449313072</v>
      </c>
      <c r="X53" s="4">
        <f t="shared" ca="1" si="4"/>
        <v>2.3797716173969613E-2</v>
      </c>
    </row>
    <row r="54" spans="2:24" x14ac:dyDescent="0.25">
      <c r="B54">
        <f t="shared" si="5"/>
        <v>30</v>
      </c>
      <c r="C54" s="2">
        <f t="shared" ca="1" si="20"/>
        <v>849747.83362447692</v>
      </c>
      <c r="D54" s="2">
        <f t="shared" ca="1" si="6"/>
        <v>33989.913344979075</v>
      </c>
      <c r="E54" s="2">
        <f t="shared" ca="1" si="12"/>
        <v>815757.92027949786</v>
      </c>
      <c r="F54" s="5">
        <f t="shared" ca="1" si="0"/>
        <v>-2.5771943452958537E-2</v>
      </c>
      <c r="G54" s="2">
        <f t="shared" ca="1" si="13"/>
        <v>794734.25328675157</v>
      </c>
      <c r="H54" s="2"/>
      <c r="I54">
        <f t="shared" si="7"/>
        <v>30</v>
      </c>
      <c r="J54" s="2">
        <f t="shared" ca="1" si="21"/>
        <v>359801.35834237345</v>
      </c>
      <c r="K54" s="2">
        <f t="shared" ca="1" si="24"/>
        <v>60000</v>
      </c>
      <c r="L54" s="2">
        <f t="shared" ca="1" si="15"/>
        <v>299801.35834237345</v>
      </c>
      <c r="M54" s="5">
        <f t="shared" ca="1" si="1"/>
        <v>-2.5771943452958537E-2</v>
      </c>
      <c r="N54" s="2">
        <f t="shared" ca="1" si="16"/>
        <v>292074.89468805364</v>
      </c>
      <c r="O54" s="2"/>
      <c r="P54">
        <f t="shared" si="9"/>
        <v>30</v>
      </c>
      <c r="Q54" s="2">
        <f t="shared" ca="1" si="22"/>
        <v>0</v>
      </c>
      <c r="R54" s="2">
        <f t="shared" ca="1" si="10"/>
        <v>134612.77091421251</v>
      </c>
      <c r="S54" s="2">
        <f t="shared" ca="1" si="23"/>
        <v>0</v>
      </c>
      <c r="T54" s="5">
        <f t="shared" ca="1" si="2"/>
        <v>0</v>
      </c>
      <c r="U54" s="2">
        <f t="shared" ca="1" si="19"/>
        <v>0</v>
      </c>
      <c r="V54" s="2"/>
      <c r="W54">
        <f t="shared" ca="1" si="3"/>
        <v>0.16152037698027644</v>
      </c>
      <c r="X54" s="4">
        <f t="shared" ca="1" si="4"/>
        <v>-2.5771943452958537E-2</v>
      </c>
    </row>
    <row r="55" spans="2:24" x14ac:dyDescent="0.25">
      <c r="B55">
        <f t="shared" si="5"/>
        <v>31</v>
      </c>
      <c r="C55" s="2">
        <f t="shared" ca="1" si="20"/>
        <v>794734.25328675157</v>
      </c>
      <c r="D55" s="2">
        <f t="shared" ca="1" si="6"/>
        <v>31789.370131470063</v>
      </c>
      <c r="E55" s="2">
        <f t="shared" ca="1" si="12"/>
        <v>762944.88315528154</v>
      </c>
      <c r="F55" s="5">
        <f t="shared" ca="1" si="0"/>
        <v>8.3467994964166764E-2</v>
      </c>
      <c r="G55" s="2">
        <f t="shared" ca="1" si="13"/>
        <v>826626.36282042344</v>
      </c>
      <c r="H55" s="2"/>
      <c r="I55">
        <f t="shared" si="7"/>
        <v>31</v>
      </c>
      <c r="J55" s="2">
        <f t="shared" ca="1" si="21"/>
        <v>292074.89468805364</v>
      </c>
      <c r="K55" s="2">
        <f t="shared" ca="1" si="24"/>
        <v>60000</v>
      </c>
      <c r="L55" s="2">
        <f t="shared" ca="1" si="15"/>
        <v>232074.89468805364</v>
      </c>
      <c r="M55" s="5">
        <f t="shared" ca="1" si="1"/>
        <v>8.3467994964166764E-2</v>
      </c>
      <c r="N55" s="2">
        <f t="shared" ca="1" si="16"/>
        <v>251445.72082918565</v>
      </c>
      <c r="O55" s="2"/>
      <c r="P55">
        <f t="shared" si="9"/>
        <v>31</v>
      </c>
      <c r="Q55" s="2">
        <f t="shared" ca="1" si="22"/>
        <v>0</v>
      </c>
      <c r="R55" s="2">
        <f t="shared" ca="1" si="10"/>
        <v>145848.62899899253</v>
      </c>
      <c r="S55" s="2">
        <f t="shared" ca="1" si="23"/>
        <v>0</v>
      </c>
      <c r="T55" s="5">
        <f t="shared" ca="1" si="2"/>
        <v>8.3467994964166764E-2</v>
      </c>
      <c r="U55" s="2">
        <f t="shared" ca="1" si="19"/>
        <v>0</v>
      </c>
      <c r="V55" s="2"/>
      <c r="W55">
        <f t="shared" ca="1" si="3"/>
        <v>0.88978663309444506</v>
      </c>
      <c r="X55" s="4">
        <f t="shared" ca="1" si="4"/>
        <v>8.3467994964166764E-2</v>
      </c>
    </row>
    <row r="56" spans="2:24" x14ac:dyDescent="0.25">
      <c r="B56">
        <f t="shared" si="5"/>
        <v>32</v>
      </c>
      <c r="C56" s="2">
        <f t="shared" ca="1" si="20"/>
        <v>826626.36282042344</v>
      </c>
      <c r="D56" s="2">
        <f t="shared" ca="1" si="6"/>
        <v>33065.05451281694</v>
      </c>
      <c r="E56" s="2">
        <f t="shared" ca="1" si="12"/>
        <v>793561.30830760649</v>
      </c>
      <c r="F56" s="5">
        <f t="shared" ca="1" si="0"/>
        <v>1.2876538315643456E-2</v>
      </c>
      <c r="G56" s="2">
        <f t="shared" ca="1" si="13"/>
        <v>803779.63089984155</v>
      </c>
      <c r="H56" s="2"/>
      <c r="I56">
        <f t="shared" si="7"/>
        <v>32</v>
      </c>
      <c r="J56" s="2">
        <f t="shared" ca="1" si="21"/>
        <v>251445.72082918565</v>
      </c>
      <c r="K56" s="2">
        <f t="shared" ca="1" si="24"/>
        <v>60000</v>
      </c>
      <c r="L56" s="2">
        <f t="shared" ca="1" si="15"/>
        <v>191445.72082918565</v>
      </c>
      <c r="M56" s="5">
        <f t="shared" ca="1" si="1"/>
        <v>1.2876538315643456E-2</v>
      </c>
      <c r="N56" s="2">
        <f t="shared" ca="1" si="16"/>
        <v>193910.87898880866</v>
      </c>
      <c r="O56" s="2"/>
      <c r="P56">
        <f t="shared" si="9"/>
        <v>32</v>
      </c>
      <c r="Q56" s="2">
        <f t="shared" ca="1" si="22"/>
        <v>0</v>
      </c>
      <c r="R56" s="2">
        <f t="shared" ca="1" si="10"/>
        <v>147726.65445858214</v>
      </c>
      <c r="S56" s="2">
        <f t="shared" ca="1" si="23"/>
        <v>0</v>
      </c>
      <c r="T56" s="5">
        <f t="shared" ca="1" si="2"/>
        <v>1.2876538315643456E-2</v>
      </c>
      <c r="U56" s="2">
        <f t="shared" ca="1" si="19"/>
        <v>0</v>
      </c>
      <c r="V56" s="2"/>
      <c r="W56">
        <f t="shared" ca="1" si="3"/>
        <v>0.4191769221042897</v>
      </c>
      <c r="X56" s="4">
        <f t="shared" ca="1" si="4"/>
        <v>1.2876538315643456E-2</v>
      </c>
    </row>
    <row r="57" spans="2:24" x14ac:dyDescent="0.25">
      <c r="B57">
        <f t="shared" si="5"/>
        <v>33</v>
      </c>
      <c r="C57" s="2">
        <f t="shared" ca="1" si="20"/>
        <v>803779.63089984155</v>
      </c>
      <c r="D57" s="2">
        <f t="shared" ca="1" si="6"/>
        <v>32151.185235993664</v>
      </c>
      <c r="E57" s="2">
        <f t="shared" ca="1" si="12"/>
        <v>771628.44566384784</v>
      </c>
      <c r="F57" s="5">
        <f t="shared" ca="1" si="0"/>
        <v>3.3080103369559556E-2</v>
      </c>
      <c r="G57" s="2">
        <f t="shared" ca="1" si="13"/>
        <v>797153.9944093005</v>
      </c>
      <c r="H57" s="2"/>
      <c r="I57">
        <f t="shared" si="7"/>
        <v>33</v>
      </c>
      <c r="J57" s="2">
        <f t="shared" ca="1" si="21"/>
        <v>193910.87898880866</v>
      </c>
      <c r="K57" s="2">
        <f t="shared" ca="1" si="24"/>
        <v>60000</v>
      </c>
      <c r="L57" s="2">
        <f t="shared" ca="1" si="15"/>
        <v>133910.87898880866</v>
      </c>
      <c r="M57" s="5">
        <f t="shared" ca="1" si="1"/>
        <v>3.3080103369559556E-2</v>
      </c>
      <c r="N57" s="2">
        <f t="shared" ca="1" si="16"/>
        <v>138340.66470806702</v>
      </c>
      <c r="O57" s="2"/>
      <c r="P57">
        <f t="shared" si="9"/>
        <v>33</v>
      </c>
      <c r="Q57" s="2">
        <f t="shared" ca="1" si="22"/>
        <v>0</v>
      </c>
      <c r="R57" s="2">
        <f t="shared" ca="1" si="10"/>
        <v>152613.46745851124</v>
      </c>
      <c r="S57" s="2">
        <f t="shared" ca="1" si="23"/>
        <v>0</v>
      </c>
      <c r="T57" s="5">
        <f t="shared" ca="1" si="2"/>
        <v>3.3080103369559556E-2</v>
      </c>
      <c r="U57" s="2">
        <f t="shared" ca="1" si="19"/>
        <v>0</v>
      </c>
      <c r="V57" s="2"/>
      <c r="W57">
        <f t="shared" ca="1" si="3"/>
        <v>0.5538673557970637</v>
      </c>
      <c r="X57" s="4">
        <f t="shared" ca="1" si="4"/>
        <v>3.3080103369559556E-2</v>
      </c>
    </row>
    <row r="58" spans="2:24" x14ac:dyDescent="0.25">
      <c r="B58">
        <f t="shared" si="5"/>
        <v>34</v>
      </c>
      <c r="C58" s="2">
        <f t="shared" ca="1" si="20"/>
        <v>797153.9944093005</v>
      </c>
      <c r="D58" s="2">
        <f t="shared" ca="1" si="6"/>
        <v>31886.15977637202</v>
      </c>
      <c r="E58" s="2">
        <f t="shared" ca="1" si="12"/>
        <v>765267.83463292848</v>
      </c>
      <c r="F58" s="5">
        <f t="shared" ca="1" si="0"/>
        <v>-4.9815475452257917E-2</v>
      </c>
      <c r="G58" s="2">
        <f t="shared" ca="1" si="13"/>
        <v>727145.65360236925</v>
      </c>
      <c r="H58" s="2"/>
      <c r="I58">
        <f t="shared" si="7"/>
        <v>34</v>
      </c>
      <c r="J58" s="2">
        <f t="shared" ca="1" si="21"/>
        <v>138340.66470806702</v>
      </c>
      <c r="K58" s="2">
        <f t="shared" ca="1" si="24"/>
        <v>60000</v>
      </c>
      <c r="L58" s="2">
        <f t="shared" ca="1" si="15"/>
        <v>78340.664708067023</v>
      </c>
      <c r="M58" s="5">
        <f t="shared" ca="1" si="1"/>
        <v>-4.9815475452257917E-2</v>
      </c>
      <c r="N58" s="2">
        <f t="shared" ca="1" si="16"/>
        <v>74438.087248388736</v>
      </c>
      <c r="O58" s="2"/>
      <c r="P58">
        <f t="shared" si="9"/>
        <v>34</v>
      </c>
      <c r="Q58" s="2">
        <f t="shared" ca="1" si="22"/>
        <v>0</v>
      </c>
      <c r="R58" s="2">
        <f t="shared" ca="1" si="10"/>
        <v>152613.46745851124</v>
      </c>
      <c r="S58" s="2">
        <f t="shared" ca="1" si="23"/>
        <v>0</v>
      </c>
      <c r="T58" s="5">
        <f t="shared" ca="1" si="2"/>
        <v>0</v>
      </c>
      <c r="U58" s="2">
        <f t="shared" ca="1" si="19"/>
        <v>0</v>
      </c>
      <c r="V58" s="2"/>
      <c r="W58">
        <f t="shared" ca="1" si="3"/>
        <v>1.2301636516138803E-3</v>
      </c>
      <c r="X58" s="4">
        <f t="shared" ca="1" si="4"/>
        <v>-4.9815475452257917E-2</v>
      </c>
    </row>
    <row r="59" spans="2:24" x14ac:dyDescent="0.25">
      <c r="B59">
        <f t="shared" si="5"/>
        <v>35</v>
      </c>
      <c r="C59" s="2">
        <f t="shared" ca="1" si="20"/>
        <v>727145.65360236925</v>
      </c>
      <c r="D59" s="2">
        <f t="shared" ca="1" si="6"/>
        <v>29085.826144094772</v>
      </c>
      <c r="E59" s="2">
        <f t="shared" ca="1" si="12"/>
        <v>698059.82745827443</v>
      </c>
      <c r="F59" s="5">
        <f t="shared" ca="1" si="0"/>
        <v>-2.0370790617766286E-2</v>
      </c>
      <c r="G59" s="2">
        <f t="shared" ca="1" si="13"/>
        <v>683839.79687444784</v>
      </c>
      <c r="H59" s="2"/>
      <c r="I59">
        <f t="shared" si="7"/>
        <v>35</v>
      </c>
      <c r="J59" s="2">
        <f t="shared" ca="1" si="21"/>
        <v>74438.087248388736</v>
      </c>
      <c r="K59" s="2">
        <f t="shared" ca="1" si="24"/>
        <v>60000</v>
      </c>
      <c r="L59" s="2">
        <f t="shared" ca="1" si="15"/>
        <v>14438.087248388736</v>
      </c>
      <c r="M59" s="5">
        <f t="shared" ca="1" si="1"/>
        <v>-2.0370790617766286E-2</v>
      </c>
      <c r="N59" s="2">
        <f t="shared" ca="1" si="16"/>
        <v>14143.971996130767</v>
      </c>
      <c r="O59" s="2"/>
      <c r="P59">
        <f t="shared" si="9"/>
        <v>35</v>
      </c>
      <c r="Q59" s="2">
        <f t="shared" ca="1" si="22"/>
        <v>0</v>
      </c>
      <c r="R59" s="2">
        <f t="shared" ca="1" si="10"/>
        <v>152613.46745851124</v>
      </c>
      <c r="S59" s="2">
        <f t="shared" ca="1" si="23"/>
        <v>0</v>
      </c>
      <c r="T59" s="5">
        <f t="shared" ca="1" si="2"/>
        <v>0</v>
      </c>
      <c r="U59" s="2">
        <f t="shared" ca="1" si="19"/>
        <v>0</v>
      </c>
      <c r="V59" s="2"/>
      <c r="W59">
        <f t="shared" ca="1" si="3"/>
        <v>0.19752806254822475</v>
      </c>
      <c r="X59" s="4">
        <f t="shared" ca="1" si="4"/>
        <v>-2.0370790617766286E-2</v>
      </c>
    </row>
    <row r="60" spans="2:24" x14ac:dyDescent="0.25">
      <c r="B60">
        <f t="shared" si="5"/>
        <v>36</v>
      </c>
      <c r="C60" s="2">
        <f t="shared" ca="1" si="20"/>
        <v>683839.79687444784</v>
      </c>
      <c r="D60" s="2">
        <f t="shared" ca="1" si="6"/>
        <v>27353.591874977916</v>
      </c>
      <c r="E60" s="2">
        <f t="shared" ca="1" si="12"/>
        <v>656486.20499946992</v>
      </c>
      <c r="F60" s="5">
        <f t="shared" ca="1" si="0"/>
        <v>-1.6658885415503415E-2</v>
      </c>
      <c r="G60" s="2">
        <f t="shared" ca="1" si="13"/>
        <v>645549.87653352506</v>
      </c>
      <c r="H60" s="2"/>
      <c r="I60">
        <f t="shared" si="7"/>
        <v>36</v>
      </c>
      <c r="J60" s="2">
        <f t="shared" ca="1" si="21"/>
        <v>14143.971996130767</v>
      </c>
      <c r="K60" s="2">
        <f t="shared" ca="1" si="24"/>
        <v>60000</v>
      </c>
      <c r="L60" s="2">
        <f t="shared" ca="1" si="15"/>
        <v>-45856.028003869229</v>
      </c>
      <c r="M60" s="5">
        <f t="shared" ca="1" si="1"/>
        <v>-1.6658885415503415E-2</v>
      </c>
      <c r="N60" s="2">
        <f t="shared" ca="1" si="16"/>
        <v>-45092.117687742655</v>
      </c>
      <c r="O60" s="2"/>
      <c r="P60">
        <f t="shared" si="9"/>
        <v>36</v>
      </c>
      <c r="Q60" s="2">
        <f t="shared" ca="1" si="22"/>
        <v>0</v>
      </c>
      <c r="R60" s="2">
        <f t="shared" ca="1" si="10"/>
        <v>152613.46745851124</v>
      </c>
      <c r="S60" s="2">
        <f t="shared" ca="1" si="23"/>
        <v>0</v>
      </c>
      <c r="T60" s="5">
        <f t="shared" ca="1" si="2"/>
        <v>0</v>
      </c>
      <c r="U60" s="2">
        <f t="shared" ca="1" si="19"/>
        <v>0</v>
      </c>
      <c r="V60" s="2"/>
      <c r="W60">
        <f t="shared" ca="1" si="3"/>
        <v>0.22227409722997726</v>
      </c>
      <c r="X60" s="4">
        <f t="shared" ca="1" si="4"/>
        <v>-1.6658885415503415E-2</v>
      </c>
    </row>
    <row r="61" spans="2:24" x14ac:dyDescent="0.25">
      <c r="B61">
        <f t="shared" si="5"/>
        <v>37</v>
      </c>
      <c r="C61" s="2">
        <f t="shared" ca="1" si="20"/>
        <v>645549.87653352506</v>
      </c>
      <c r="D61" s="2">
        <f t="shared" ca="1" si="6"/>
        <v>25821.995061341004</v>
      </c>
      <c r="E61" s="2">
        <f t="shared" ca="1" si="12"/>
        <v>619727.88147218409</v>
      </c>
      <c r="F61" s="5">
        <f t="shared" ca="1" si="0"/>
        <v>-2.7782395967408023E-2</v>
      </c>
      <c r="G61" s="2">
        <f t="shared" ca="1" si="13"/>
        <v>602510.35607708094</v>
      </c>
      <c r="H61" s="2"/>
      <c r="I61">
        <f t="shared" si="7"/>
        <v>37</v>
      </c>
      <c r="J61" s="2">
        <f t="shared" ca="1" si="21"/>
        <v>0</v>
      </c>
      <c r="K61" s="2">
        <f t="shared" ca="1" si="24"/>
        <v>0</v>
      </c>
      <c r="L61" s="2">
        <f t="shared" ca="1" si="15"/>
        <v>0</v>
      </c>
      <c r="M61" s="5">
        <f t="shared" ca="1" si="1"/>
        <v>-2.7782395967408023E-2</v>
      </c>
      <c r="N61" s="2">
        <f t="shared" ca="1" si="16"/>
        <v>0</v>
      </c>
      <c r="O61" s="2"/>
      <c r="P61">
        <f t="shared" si="9"/>
        <v>37</v>
      </c>
      <c r="Q61" s="2">
        <f t="shared" ca="1" si="22"/>
        <v>0</v>
      </c>
      <c r="R61" s="2">
        <f t="shared" ca="1" si="10"/>
        <v>152613.46745851124</v>
      </c>
      <c r="S61" s="2">
        <f t="shared" ca="1" si="23"/>
        <v>0</v>
      </c>
      <c r="T61" s="5">
        <f t="shared" ca="1" si="2"/>
        <v>0</v>
      </c>
      <c r="U61" s="2">
        <f t="shared" ca="1" si="19"/>
        <v>0</v>
      </c>
      <c r="V61" s="2"/>
      <c r="W61">
        <f t="shared" ca="1" si="3"/>
        <v>0.14811736021727984</v>
      </c>
      <c r="X61" s="4">
        <f t="shared" ca="1" si="4"/>
        <v>-2.7782395967408023E-2</v>
      </c>
    </row>
    <row r="62" spans="2:24" x14ac:dyDescent="0.25">
      <c r="B62">
        <f t="shared" si="5"/>
        <v>38</v>
      </c>
      <c r="C62" s="2">
        <f t="shared" ca="1" si="20"/>
        <v>602510.35607708094</v>
      </c>
      <c r="D62" s="2">
        <f t="shared" ca="1" si="6"/>
        <v>24100.41424308324</v>
      </c>
      <c r="E62" s="2">
        <f t="shared" ca="1" si="12"/>
        <v>578409.94183399773</v>
      </c>
      <c r="F62" s="5">
        <f t="shared" ca="1" si="0"/>
        <v>1.8873203165071132E-2</v>
      </c>
      <c r="G62" s="2">
        <f t="shared" ca="1" si="13"/>
        <v>589326.39017892769</v>
      </c>
      <c r="H62" s="2"/>
      <c r="I62">
        <f t="shared" si="7"/>
        <v>38</v>
      </c>
      <c r="J62" s="2">
        <f t="shared" ca="1" si="21"/>
        <v>0</v>
      </c>
      <c r="K62" s="2">
        <f t="shared" ca="1" si="24"/>
        <v>0</v>
      </c>
      <c r="L62" s="2">
        <f t="shared" ca="1" si="15"/>
        <v>0</v>
      </c>
      <c r="M62" s="5">
        <f t="shared" ca="1" si="1"/>
        <v>1.8873203165071132E-2</v>
      </c>
      <c r="N62" s="2">
        <f t="shared" ca="1" si="16"/>
        <v>0</v>
      </c>
      <c r="O62" s="2"/>
      <c r="P62">
        <f t="shared" si="9"/>
        <v>38</v>
      </c>
      <c r="Q62" s="2">
        <f t="shared" ca="1" si="22"/>
        <v>0</v>
      </c>
      <c r="R62" s="2">
        <f t="shared" ca="1" si="10"/>
        <v>155493.77243558169</v>
      </c>
      <c r="S62" s="2">
        <f t="shared" ca="1" si="23"/>
        <v>0</v>
      </c>
      <c r="T62" s="5">
        <f t="shared" ca="1" si="2"/>
        <v>1.8873203165071132E-2</v>
      </c>
      <c r="U62" s="2">
        <f t="shared" ca="1" si="19"/>
        <v>0</v>
      </c>
      <c r="V62" s="2"/>
      <c r="W62">
        <f t="shared" ca="1" si="3"/>
        <v>0.45915468776714086</v>
      </c>
      <c r="X62" s="4">
        <f t="shared" ca="1" si="4"/>
        <v>1.8873203165071132E-2</v>
      </c>
    </row>
    <row r="63" spans="2:24" x14ac:dyDescent="0.25">
      <c r="B63">
        <f t="shared" si="5"/>
        <v>39</v>
      </c>
      <c r="C63" s="2">
        <f t="shared" ca="1" si="20"/>
        <v>589326.39017892769</v>
      </c>
      <c r="D63" s="2">
        <f t="shared" ca="1" si="6"/>
        <v>23573.055607157108</v>
      </c>
      <c r="E63" s="2">
        <f t="shared" ca="1" si="12"/>
        <v>565753.33457177063</v>
      </c>
      <c r="F63" s="5">
        <f t="shared" ca="1" si="0"/>
        <v>6.6987432039708542E-2</v>
      </c>
      <c r="G63" s="2">
        <f t="shared" ca="1" si="13"/>
        <v>603651.69762263563</v>
      </c>
      <c r="H63" s="2"/>
      <c r="I63">
        <f t="shared" si="7"/>
        <v>39</v>
      </c>
      <c r="J63" s="2">
        <f t="shared" ca="1" si="21"/>
        <v>0</v>
      </c>
      <c r="K63" s="2">
        <f t="shared" ca="1" si="24"/>
        <v>0</v>
      </c>
      <c r="L63" s="2">
        <f t="shared" ca="1" si="15"/>
        <v>0</v>
      </c>
      <c r="M63" s="5">
        <f t="shared" ca="1" si="1"/>
        <v>6.6987432039708542E-2</v>
      </c>
      <c r="N63" s="2">
        <f t="shared" ca="1" si="16"/>
        <v>0</v>
      </c>
      <c r="O63" s="2"/>
      <c r="P63">
        <f t="shared" si="9"/>
        <v>39</v>
      </c>
      <c r="Q63" s="2">
        <f t="shared" ca="1" si="22"/>
        <v>0</v>
      </c>
      <c r="R63" s="2">
        <f t="shared" ca="1" si="10"/>
        <v>165909.90094920812</v>
      </c>
      <c r="S63" s="2">
        <f t="shared" ca="1" si="23"/>
        <v>0</v>
      </c>
      <c r="T63" s="5">
        <f t="shared" ca="1" si="2"/>
        <v>6.6987432039708542E-2</v>
      </c>
      <c r="U63" s="2">
        <f t="shared" ca="1" si="19"/>
        <v>0</v>
      </c>
      <c r="V63" s="2"/>
      <c r="W63">
        <f t="shared" ca="1" si="3"/>
        <v>0.77991621359805685</v>
      </c>
      <c r="X63" s="4">
        <f t="shared" ca="1" si="4"/>
        <v>6.6987432039708542E-2</v>
      </c>
    </row>
    <row r="64" spans="2:24" x14ac:dyDescent="0.25">
      <c r="B64">
        <f t="shared" si="5"/>
        <v>40</v>
      </c>
      <c r="C64" s="2">
        <f t="shared" ca="1" si="20"/>
        <v>603651.69762263563</v>
      </c>
      <c r="D64" s="2">
        <f t="shared" ca="1" si="6"/>
        <v>24146.067904905427</v>
      </c>
      <c r="E64" s="2">
        <f t="shared" ca="1" si="12"/>
        <v>579505.62971773022</v>
      </c>
      <c r="F64" s="5">
        <f t="shared" ca="1" si="0"/>
        <v>-3.4464860213244762E-2</v>
      </c>
      <c r="G64" s="2">
        <f t="shared" ca="1" si="13"/>
        <v>559533.04919672024</v>
      </c>
      <c r="H64" s="2"/>
      <c r="I64">
        <f t="shared" si="7"/>
        <v>40</v>
      </c>
      <c r="J64" s="2">
        <f t="shared" ca="1" si="21"/>
        <v>0</v>
      </c>
      <c r="K64" s="2">
        <f t="shared" ca="1" si="24"/>
        <v>0</v>
      </c>
      <c r="L64" s="2">
        <f t="shared" ca="1" si="15"/>
        <v>0</v>
      </c>
      <c r="M64" s="5">
        <f t="shared" ca="1" si="1"/>
        <v>-3.4464860213244762E-2</v>
      </c>
      <c r="N64" s="2">
        <f t="shared" ca="1" si="16"/>
        <v>0</v>
      </c>
      <c r="O64" s="2"/>
      <c r="P64">
        <f t="shared" si="9"/>
        <v>40</v>
      </c>
      <c r="Q64" s="2">
        <f t="shared" ca="1" si="22"/>
        <v>0</v>
      </c>
      <c r="R64" s="2">
        <f t="shared" ca="1" si="10"/>
        <v>165909.90094920812</v>
      </c>
      <c r="S64" s="2">
        <f t="shared" ca="1" si="23"/>
        <v>0</v>
      </c>
      <c r="T64" s="5">
        <f t="shared" ca="1" si="2"/>
        <v>0</v>
      </c>
      <c r="U64" s="2">
        <f t="shared" ca="1" si="19"/>
        <v>0</v>
      </c>
      <c r="V64" s="2"/>
      <c r="W64">
        <f t="shared" ca="1" si="3"/>
        <v>0.10356759857836828</v>
      </c>
      <c r="X64" s="4">
        <f t="shared" ca="1" si="4"/>
        <v>-3.4464860213244762E-2</v>
      </c>
    </row>
    <row r="65" spans="2:24" x14ac:dyDescent="0.25">
      <c r="B65">
        <f t="shared" si="5"/>
        <v>41</v>
      </c>
      <c r="C65" s="2">
        <f t="shared" ca="1" si="20"/>
        <v>559533.04919672024</v>
      </c>
      <c r="D65" s="2">
        <f t="shared" ca="1" si="6"/>
        <v>22381.321967868811</v>
      </c>
      <c r="E65" s="2">
        <f t="shared" ca="1" si="12"/>
        <v>537151.72722885141</v>
      </c>
      <c r="F65" s="5">
        <f t="shared" ca="1" si="0"/>
        <v>-3.8701185724686664E-2</v>
      </c>
      <c r="G65" s="2">
        <f t="shared" ca="1" si="13"/>
        <v>516363.31847103144</v>
      </c>
      <c r="H65" s="2"/>
      <c r="I65">
        <f t="shared" si="7"/>
        <v>41</v>
      </c>
      <c r="J65" s="2">
        <f t="shared" ca="1" si="21"/>
        <v>0</v>
      </c>
      <c r="K65" s="2">
        <f t="shared" ca="1" si="24"/>
        <v>0</v>
      </c>
      <c r="L65" s="2">
        <f t="shared" ca="1" si="15"/>
        <v>0</v>
      </c>
      <c r="M65" s="5">
        <f t="shared" ca="1" si="1"/>
        <v>-3.8701185724686664E-2</v>
      </c>
      <c r="N65" s="2">
        <f t="shared" ca="1" si="16"/>
        <v>0</v>
      </c>
      <c r="O65" s="2"/>
      <c r="P65">
        <f t="shared" si="9"/>
        <v>41</v>
      </c>
      <c r="Q65" s="2">
        <f t="shared" ca="1" si="22"/>
        <v>0</v>
      </c>
      <c r="R65" s="2">
        <f t="shared" ca="1" si="10"/>
        <v>165909.90094920812</v>
      </c>
      <c r="S65" s="2">
        <f t="shared" ca="1" si="23"/>
        <v>0</v>
      </c>
      <c r="T65" s="5">
        <f t="shared" ca="1" si="2"/>
        <v>0</v>
      </c>
      <c r="U65" s="2">
        <f t="shared" ca="1" si="19"/>
        <v>0</v>
      </c>
      <c r="V65" s="2"/>
      <c r="W65">
        <f t="shared" ca="1" si="3"/>
        <v>7.5325428502088898E-2</v>
      </c>
      <c r="X65" s="4">
        <f t="shared" ca="1" si="4"/>
        <v>-3.8701185724686664E-2</v>
      </c>
    </row>
    <row r="66" spans="2:24" x14ac:dyDescent="0.25">
      <c r="B66">
        <f t="shared" si="5"/>
        <v>42</v>
      </c>
      <c r="C66" s="2">
        <f t="shared" ca="1" si="20"/>
        <v>516363.31847103144</v>
      </c>
      <c r="D66" s="2">
        <f t="shared" ca="1" si="6"/>
        <v>20654.532738841259</v>
      </c>
      <c r="E66" s="2">
        <f t="shared" ca="1" si="12"/>
        <v>495708.78573219018</v>
      </c>
      <c r="F66" s="5">
        <f t="shared" ca="1" si="0"/>
        <v>-2.6074401803358103E-2</v>
      </c>
      <c r="G66" s="2">
        <f t="shared" ca="1" si="13"/>
        <v>482783.47567555431</v>
      </c>
      <c r="H66" s="2"/>
      <c r="I66">
        <f t="shared" si="7"/>
        <v>42</v>
      </c>
      <c r="J66" s="2">
        <f t="shared" ca="1" si="21"/>
        <v>0</v>
      </c>
      <c r="K66" s="2">
        <f t="shared" ca="1" si="24"/>
        <v>0</v>
      </c>
      <c r="L66" s="2">
        <f t="shared" ca="1" si="15"/>
        <v>0</v>
      </c>
      <c r="M66" s="5">
        <f t="shared" ca="1" si="1"/>
        <v>-2.6074401803358103E-2</v>
      </c>
      <c r="N66" s="2">
        <f t="shared" ca="1" si="16"/>
        <v>0</v>
      </c>
      <c r="O66" s="2"/>
      <c r="P66">
        <f t="shared" si="9"/>
        <v>42</v>
      </c>
      <c r="Q66" s="2">
        <f t="shared" ca="1" si="22"/>
        <v>0</v>
      </c>
      <c r="R66" s="2">
        <f t="shared" ca="1" si="10"/>
        <v>165909.90094920812</v>
      </c>
      <c r="S66" s="2">
        <f t="shared" ca="1" si="23"/>
        <v>0</v>
      </c>
      <c r="T66" s="5">
        <f t="shared" ca="1" si="2"/>
        <v>0</v>
      </c>
      <c r="U66" s="2">
        <f t="shared" ca="1" si="19"/>
        <v>0</v>
      </c>
      <c r="V66" s="2"/>
      <c r="W66">
        <f t="shared" ca="1" si="3"/>
        <v>0.15950398797761267</v>
      </c>
      <c r="X66" s="4">
        <f t="shared" ca="1" si="4"/>
        <v>-2.6074401803358103E-2</v>
      </c>
    </row>
    <row r="67" spans="2:24" x14ac:dyDescent="0.25">
      <c r="B67">
        <f t="shared" si="5"/>
        <v>43</v>
      </c>
      <c r="C67" s="2">
        <f t="shared" ca="1" si="20"/>
        <v>482783.47567555431</v>
      </c>
      <c r="D67" s="2">
        <f t="shared" ca="1" si="6"/>
        <v>19311.339027022172</v>
      </c>
      <c r="E67" s="2">
        <f t="shared" ca="1" si="12"/>
        <v>463472.13664853212</v>
      </c>
      <c r="F67" s="5">
        <f t="shared" ca="1" si="0"/>
        <v>4.5653437360906782E-2</v>
      </c>
      <c r="G67" s="2">
        <f t="shared" ca="1" si="13"/>
        <v>484631.2328075415</v>
      </c>
      <c r="H67" s="2"/>
      <c r="I67">
        <f t="shared" si="7"/>
        <v>43</v>
      </c>
      <c r="J67" s="2">
        <f t="shared" ca="1" si="21"/>
        <v>0</v>
      </c>
      <c r="K67" s="2">
        <f t="shared" ca="1" si="24"/>
        <v>0</v>
      </c>
      <c r="L67" s="2">
        <f t="shared" ca="1" si="15"/>
        <v>0</v>
      </c>
      <c r="M67" s="5">
        <f t="shared" ca="1" si="1"/>
        <v>4.5653437360906782E-2</v>
      </c>
      <c r="N67" s="2">
        <f t="shared" ca="1" si="16"/>
        <v>0</v>
      </c>
      <c r="O67" s="2"/>
      <c r="P67">
        <f t="shared" si="9"/>
        <v>43</v>
      </c>
      <c r="Q67" s="2">
        <f t="shared" ca="1" si="22"/>
        <v>0</v>
      </c>
      <c r="R67" s="2">
        <f t="shared" ca="1" si="10"/>
        <v>173484.25821974705</v>
      </c>
      <c r="S67" s="2">
        <f t="shared" ca="1" si="23"/>
        <v>0</v>
      </c>
      <c r="T67" s="5">
        <f t="shared" ca="1" si="2"/>
        <v>4.5653437360906782E-2</v>
      </c>
      <c r="U67" s="2">
        <f t="shared" ca="1" si="19"/>
        <v>0</v>
      </c>
      <c r="V67" s="2"/>
      <c r="W67">
        <f t="shared" ca="1" si="3"/>
        <v>0.63768958240604523</v>
      </c>
      <c r="X67" s="4">
        <f t="shared" ca="1" si="4"/>
        <v>4.5653437360906782E-2</v>
      </c>
    </row>
    <row r="68" spans="2:24" x14ac:dyDescent="0.25">
      <c r="B68">
        <f t="shared" si="5"/>
        <v>44</v>
      </c>
      <c r="C68" s="2">
        <f t="shared" ca="1" si="20"/>
        <v>484631.2328075415</v>
      </c>
      <c r="D68" s="2">
        <f t="shared" ca="1" si="6"/>
        <v>19385.249312301661</v>
      </c>
      <c r="E68" s="2">
        <f t="shared" ca="1" si="12"/>
        <v>465245.98349523987</v>
      </c>
      <c r="F68" s="5">
        <f t="shared" ca="1" si="0"/>
        <v>6.4674704892926302E-2</v>
      </c>
      <c r="G68" s="2">
        <f t="shared" ca="1" si="13"/>
        <v>495335.63018041378</v>
      </c>
      <c r="H68" s="2"/>
      <c r="I68">
        <f t="shared" si="7"/>
        <v>44</v>
      </c>
      <c r="J68" s="2">
        <f t="shared" ca="1" si="21"/>
        <v>0</v>
      </c>
      <c r="K68" s="2">
        <f t="shared" ca="1" si="24"/>
        <v>0</v>
      </c>
      <c r="L68" s="2">
        <f t="shared" ca="1" si="15"/>
        <v>0</v>
      </c>
      <c r="M68" s="5">
        <f t="shared" ca="1" si="1"/>
        <v>6.4674704892926302E-2</v>
      </c>
      <c r="N68" s="2">
        <f t="shared" ca="1" si="16"/>
        <v>0</v>
      </c>
      <c r="O68" s="2"/>
      <c r="P68">
        <f t="shared" si="9"/>
        <v>44</v>
      </c>
      <c r="Q68" s="2">
        <f t="shared" ca="1" si="22"/>
        <v>0</v>
      </c>
      <c r="R68" s="2">
        <f t="shared" ca="1" si="10"/>
        <v>184704.30142367742</v>
      </c>
      <c r="S68" s="2">
        <f t="shared" ca="1" si="23"/>
        <v>0</v>
      </c>
      <c r="T68" s="5">
        <f t="shared" ca="1" si="2"/>
        <v>6.4674704892926302E-2</v>
      </c>
      <c r="U68" s="2">
        <f t="shared" ca="1" si="19"/>
        <v>0</v>
      </c>
      <c r="V68" s="2"/>
      <c r="W68">
        <f t="shared" ca="1" si="3"/>
        <v>0.76449803261950866</v>
      </c>
      <c r="X68" s="4">
        <f t="shared" ca="1" si="4"/>
        <v>6.4674704892926302E-2</v>
      </c>
    </row>
    <row r="69" spans="2:24" x14ac:dyDescent="0.25">
      <c r="B69">
        <f t="shared" si="5"/>
        <v>45</v>
      </c>
      <c r="C69" s="2">
        <f t="shared" ca="1" si="20"/>
        <v>495335.63018041378</v>
      </c>
      <c r="D69" s="2">
        <f t="shared" ca="1" si="6"/>
        <v>19813.425207216551</v>
      </c>
      <c r="E69" s="2">
        <f t="shared" ca="1" si="12"/>
        <v>475522.20497319725</v>
      </c>
      <c r="F69" s="5">
        <f t="shared" ca="1" si="0"/>
        <v>-1.7441133913231918E-2</v>
      </c>
      <c r="G69" s="2">
        <f t="shared" ca="1" si="13"/>
        <v>467228.55851754441</v>
      </c>
      <c r="H69" s="2"/>
      <c r="I69">
        <f t="shared" si="7"/>
        <v>45</v>
      </c>
      <c r="J69" s="2">
        <f t="shared" ca="1" si="21"/>
        <v>0</v>
      </c>
      <c r="K69" s="2">
        <f t="shared" ca="1" si="24"/>
        <v>0</v>
      </c>
      <c r="L69" s="2">
        <f t="shared" ca="1" si="15"/>
        <v>0</v>
      </c>
      <c r="M69" s="5">
        <f t="shared" ca="1" si="1"/>
        <v>-1.7441133913231918E-2</v>
      </c>
      <c r="N69" s="2">
        <f t="shared" ca="1" si="16"/>
        <v>0</v>
      </c>
      <c r="O69" s="2"/>
      <c r="P69">
        <f t="shared" si="9"/>
        <v>45</v>
      </c>
      <c r="Q69" s="2">
        <f t="shared" ca="1" si="22"/>
        <v>0</v>
      </c>
      <c r="R69" s="2">
        <f t="shared" ca="1" si="10"/>
        <v>184704.30142367742</v>
      </c>
      <c r="S69" s="2">
        <f t="shared" ca="1" si="23"/>
        <v>0</v>
      </c>
      <c r="T69" s="5">
        <f t="shared" ca="1" si="2"/>
        <v>0</v>
      </c>
      <c r="U69" s="2">
        <f t="shared" ca="1" si="19"/>
        <v>0</v>
      </c>
      <c r="V69" s="2"/>
      <c r="W69">
        <f t="shared" ca="1" si="3"/>
        <v>0.21705910724512056</v>
      </c>
      <c r="X69" s="4">
        <f t="shared" ca="1" si="4"/>
        <v>-1.7441133913231918E-2</v>
      </c>
    </row>
    <row r="70" spans="2:24" x14ac:dyDescent="0.25">
      <c r="B70">
        <f t="shared" si="5"/>
        <v>46</v>
      </c>
      <c r="C70" s="2">
        <f t="shared" ca="1" si="20"/>
        <v>467228.55851754441</v>
      </c>
      <c r="D70" s="2">
        <f t="shared" ca="1" si="6"/>
        <v>18689.142340701776</v>
      </c>
      <c r="E70" s="2">
        <f t="shared" ca="1" si="12"/>
        <v>448539.41617684264</v>
      </c>
      <c r="F70" s="5">
        <f t="shared" ca="1" si="0"/>
        <v>-4.4805778908218095E-2</v>
      </c>
      <c r="G70" s="2">
        <f t="shared" ca="1" si="13"/>
        <v>428442.25826400181</v>
      </c>
      <c r="H70" s="2"/>
      <c r="I70">
        <f t="shared" si="7"/>
        <v>46</v>
      </c>
      <c r="J70" s="2">
        <f t="shared" ca="1" si="21"/>
        <v>0</v>
      </c>
      <c r="K70" s="2">
        <f t="shared" ca="1" si="24"/>
        <v>0</v>
      </c>
      <c r="L70" s="2">
        <f t="shared" ca="1" si="15"/>
        <v>0</v>
      </c>
      <c r="M70" s="5">
        <f t="shared" ca="1" si="1"/>
        <v>-4.4805778908218095E-2</v>
      </c>
      <c r="N70" s="2">
        <f t="shared" ca="1" si="16"/>
        <v>0</v>
      </c>
      <c r="O70" s="2"/>
      <c r="P70">
        <f t="shared" si="9"/>
        <v>46</v>
      </c>
      <c r="Q70" s="2">
        <f t="shared" ca="1" si="22"/>
        <v>0</v>
      </c>
      <c r="R70" s="2">
        <f t="shared" ca="1" si="10"/>
        <v>184704.30142367742</v>
      </c>
      <c r="S70" s="2">
        <f t="shared" ca="1" si="23"/>
        <v>0</v>
      </c>
      <c r="T70" s="5">
        <f t="shared" ca="1" si="2"/>
        <v>0</v>
      </c>
      <c r="U70" s="2">
        <f t="shared" ca="1" si="19"/>
        <v>0</v>
      </c>
      <c r="V70" s="2"/>
      <c r="W70">
        <f t="shared" ca="1" si="3"/>
        <v>3.4628140611879354E-2</v>
      </c>
      <c r="X70" s="4">
        <f t="shared" ca="1" si="4"/>
        <v>-4.4805778908218095E-2</v>
      </c>
    </row>
    <row r="71" spans="2:24" x14ac:dyDescent="0.25">
      <c r="B71">
        <f t="shared" si="5"/>
        <v>47</v>
      </c>
      <c r="C71" s="2">
        <f t="shared" ca="1" si="20"/>
        <v>428442.25826400181</v>
      </c>
      <c r="D71" s="2">
        <f t="shared" ca="1" si="6"/>
        <v>17137.690330560072</v>
      </c>
      <c r="E71" s="2">
        <f t="shared" ca="1" si="12"/>
        <v>411304.56793344172</v>
      </c>
      <c r="F71" s="5">
        <f t="shared" ca="1" si="0"/>
        <v>2.0578264002152163E-2</v>
      </c>
      <c r="G71" s="2">
        <f t="shared" ca="1" si="13"/>
        <v>419768.50191766722</v>
      </c>
      <c r="H71" s="2"/>
      <c r="I71">
        <f t="shared" si="7"/>
        <v>47</v>
      </c>
      <c r="J71" s="2">
        <f t="shared" ca="1" si="21"/>
        <v>0</v>
      </c>
      <c r="K71" s="2">
        <f t="shared" ca="1" si="24"/>
        <v>0</v>
      </c>
      <c r="L71" s="2">
        <f t="shared" ca="1" si="15"/>
        <v>0</v>
      </c>
      <c r="M71" s="5">
        <f t="shared" ca="1" si="1"/>
        <v>2.0578264002152163E-2</v>
      </c>
      <c r="N71" s="2">
        <f t="shared" ca="1" si="16"/>
        <v>0</v>
      </c>
      <c r="O71" s="2"/>
      <c r="P71">
        <f t="shared" si="9"/>
        <v>47</v>
      </c>
      <c r="Q71" s="2">
        <f t="shared" ca="1" si="22"/>
        <v>0</v>
      </c>
      <c r="R71" s="2">
        <f t="shared" ca="1" si="10"/>
        <v>188505.19530070692</v>
      </c>
      <c r="S71" s="2">
        <f t="shared" ca="1" si="23"/>
        <v>0</v>
      </c>
      <c r="T71" s="5">
        <f t="shared" ca="1" si="2"/>
        <v>2.0578264002152163E-2</v>
      </c>
      <c r="U71" s="2">
        <f t="shared" ca="1" si="19"/>
        <v>0</v>
      </c>
      <c r="V71" s="2"/>
      <c r="W71">
        <f t="shared" ca="1" si="3"/>
        <v>0.47052176001434776</v>
      </c>
      <c r="X71" s="4">
        <f t="shared" ca="1" si="4"/>
        <v>2.0578264002152163E-2</v>
      </c>
    </row>
    <row r="72" spans="2:24" x14ac:dyDescent="0.25">
      <c r="B72">
        <f t="shared" si="5"/>
        <v>48</v>
      </c>
      <c r="C72" s="2">
        <f t="shared" ca="1" si="20"/>
        <v>419768.50191766722</v>
      </c>
      <c r="D72" s="2">
        <f t="shared" ca="1" si="6"/>
        <v>16790.74007670669</v>
      </c>
      <c r="E72" s="2">
        <f t="shared" ca="1" si="12"/>
        <v>402977.76184096053</v>
      </c>
      <c r="F72" s="5">
        <f t="shared" ca="1" si="0"/>
        <v>-1.8336960318143684E-2</v>
      </c>
      <c r="G72" s="2">
        <f t="shared" ca="1" si="13"/>
        <v>395588.3746129885</v>
      </c>
      <c r="H72" s="2"/>
      <c r="I72">
        <f t="shared" si="7"/>
        <v>48</v>
      </c>
      <c r="J72" s="2">
        <f t="shared" ca="1" si="21"/>
        <v>0</v>
      </c>
      <c r="K72" s="2">
        <f t="shared" ca="1" si="24"/>
        <v>0</v>
      </c>
      <c r="L72" s="2">
        <f t="shared" ca="1" si="15"/>
        <v>0</v>
      </c>
      <c r="M72" s="5">
        <f t="shared" ca="1" si="1"/>
        <v>-1.8336960318143684E-2</v>
      </c>
      <c r="N72" s="2">
        <f t="shared" ca="1" si="16"/>
        <v>0</v>
      </c>
      <c r="O72" s="2"/>
      <c r="P72">
        <f t="shared" si="9"/>
        <v>48</v>
      </c>
      <c r="Q72" s="2">
        <f t="shared" ca="1" si="22"/>
        <v>0</v>
      </c>
      <c r="R72" s="2">
        <f t="shared" ca="1" si="10"/>
        <v>188505.19530070692</v>
      </c>
      <c r="S72" s="2">
        <f t="shared" ca="1" si="23"/>
        <v>0</v>
      </c>
      <c r="T72" s="5">
        <f t="shared" ca="1" si="2"/>
        <v>0</v>
      </c>
      <c r="U72" s="2">
        <f t="shared" ca="1" si="19"/>
        <v>0</v>
      </c>
      <c r="V72" s="2"/>
      <c r="W72">
        <f t="shared" ca="1" si="3"/>
        <v>0.21108693121237543</v>
      </c>
      <c r="X72" s="4">
        <f t="shared" ca="1" si="4"/>
        <v>-1.8336960318143684E-2</v>
      </c>
    </row>
    <row r="73" spans="2:24" x14ac:dyDescent="0.25">
      <c r="B73">
        <f t="shared" si="5"/>
        <v>49</v>
      </c>
      <c r="C73" s="2">
        <f t="shared" ca="1" si="20"/>
        <v>395588.3746129885</v>
      </c>
      <c r="D73" s="2">
        <f t="shared" ca="1" si="6"/>
        <v>15823.53498451954</v>
      </c>
      <c r="E73" s="2">
        <f t="shared" ca="1" si="12"/>
        <v>379764.83962846897</v>
      </c>
      <c r="F73" s="5">
        <f t="shared" ca="1" si="0"/>
        <v>4.6703429466218721E-3</v>
      </c>
      <c r="G73" s="2">
        <f t="shared" ca="1" si="13"/>
        <v>381538.47166860278</v>
      </c>
      <c r="H73" s="2"/>
      <c r="I73">
        <f t="shared" si="7"/>
        <v>49</v>
      </c>
      <c r="J73" s="2">
        <f t="shared" ca="1" si="21"/>
        <v>0</v>
      </c>
      <c r="K73" s="2">
        <f t="shared" ca="1" si="24"/>
        <v>0</v>
      </c>
      <c r="L73" s="2">
        <f t="shared" ca="1" si="15"/>
        <v>0</v>
      </c>
      <c r="M73" s="5">
        <f t="shared" ca="1" si="1"/>
        <v>4.6703429466218721E-3</v>
      </c>
      <c r="N73" s="2">
        <f t="shared" ca="1" si="16"/>
        <v>0</v>
      </c>
      <c r="O73" s="2"/>
      <c r="P73">
        <f t="shared" si="9"/>
        <v>49</v>
      </c>
      <c r="Q73" s="2">
        <f t="shared" ca="1" si="22"/>
        <v>0</v>
      </c>
      <c r="R73" s="2">
        <f t="shared" ca="1" si="10"/>
        <v>189385.57920998117</v>
      </c>
      <c r="S73" s="2">
        <f t="shared" ca="1" si="23"/>
        <v>0</v>
      </c>
      <c r="T73" s="5">
        <f t="shared" ca="1" si="2"/>
        <v>4.6703429466218721E-3</v>
      </c>
      <c r="U73" s="2">
        <f t="shared" ca="1" si="19"/>
        <v>0</v>
      </c>
      <c r="V73" s="2"/>
      <c r="W73">
        <f t="shared" ca="1" si="3"/>
        <v>0.36446895297747917</v>
      </c>
      <c r="X73" s="4">
        <f t="shared" ca="1" si="4"/>
        <v>4.6703429466218721E-3</v>
      </c>
    </row>
    <row r="74" spans="2:24" x14ac:dyDescent="0.25">
      <c r="B74">
        <f t="shared" si="5"/>
        <v>50</v>
      </c>
      <c r="C74" s="2">
        <f t="shared" ca="1" si="20"/>
        <v>381538.47166860278</v>
      </c>
      <c r="D74" s="2">
        <f t="shared" ca="1" si="6"/>
        <v>15261.538866744111</v>
      </c>
      <c r="E74" s="2">
        <f t="shared" ca="1" si="12"/>
        <v>366276.9328018587</v>
      </c>
      <c r="F74" s="5">
        <f t="shared" ca="1" si="0"/>
        <v>4.3866827563046752E-2</v>
      </c>
      <c r="G74" s="2">
        <f t="shared" ca="1" si="13"/>
        <v>382344.33985339949</v>
      </c>
      <c r="H74" s="2"/>
      <c r="I74">
        <f t="shared" si="7"/>
        <v>50</v>
      </c>
      <c r="J74" s="2">
        <f t="shared" ca="1" si="21"/>
        <v>0</v>
      </c>
      <c r="K74" s="2">
        <f t="shared" ca="1" si="24"/>
        <v>0</v>
      </c>
      <c r="L74" s="2">
        <f t="shared" ca="1" si="15"/>
        <v>0</v>
      </c>
      <c r="M74" s="5">
        <f t="shared" ca="1" si="1"/>
        <v>4.3866827563046752E-2</v>
      </c>
      <c r="N74" s="2">
        <f t="shared" ca="1" si="16"/>
        <v>0</v>
      </c>
      <c r="O74" s="2"/>
      <c r="P74">
        <f t="shared" si="9"/>
        <v>50</v>
      </c>
      <c r="Q74" s="2">
        <f t="shared" ca="1" si="22"/>
        <v>0</v>
      </c>
      <c r="R74" s="2">
        <f t="shared" ca="1" si="10"/>
        <v>197693.32375611312</v>
      </c>
      <c r="S74" s="2">
        <f t="shared" ca="1" si="23"/>
        <v>0</v>
      </c>
      <c r="T74" s="5">
        <f t="shared" ca="1" si="2"/>
        <v>4.3866827563046752E-2</v>
      </c>
      <c r="U74" s="2">
        <f t="shared" ca="1" si="19"/>
        <v>0</v>
      </c>
      <c r="V74" s="2"/>
      <c r="W74">
        <f t="shared" ca="1" si="3"/>
        <v>0.62577885042031167</v>
      </c>
      <c r="X74" s="4">
        <f t="shared" ca="1" si="4"/>
        <v>4.3866827563046752E-2</v>
      </c>
    </row>
    <row r="76" spans="2:24" x14ac:dyDescent="0.25">
      <c r="D76" s="2">
        <f ca="1">SUM(D25:D74)</f>
        <v>1855200.9469134447</v>
      </c>
      <c r="K76" s="2">
        <f ca="1">SUM(K25:K74)</f>
        <v>2160000</v>
      </c>
      <c r="R76" s="2">
        <f ca="1">SUM(R25:R74)</f>
        <v>6124051.7111154068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Normal vs FIA Example</vt:lpstr>
      <vt:lpstr>Retirement Ruin 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Vijay Govindan</dc:creator>
  <cp:lastModifiedBy>Vijay Govindan</cp:lastModifiedBy>
  <dcterms:created xsi:type="dcterms:W3CDTF">2021-06-05T15:27:52Z</dcterms:created>
  <dcterms:modified xsi:type="dcterms:W3CDTF">2021-06-05T19:12:35Z</dcterms:modified>
</cp:coreProperties>
</file>