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https://d.docs.live.net/0f8d4fb8ddb56527/Documents/"/>
    </mc:Choice>
  </mc:AlternateContent>
  <xr:revisionPtr revIDLastSave="382" documentId="8_{F8ECD4DF-7FDC-4C5C-B717-1793BBF85EA9}" xr6:coauthVersionLast="45" xr6:coauthVersionMax="45" xr10:uidLastSave="{8C853101-C043-4B23-801D-084CA20187B6}"/>
  <bookViews>
    <workbookView xWindow="-120" yWindow="-120" windowWidth="29040" windowHeight="15840" xr2:uid="{00000000-000D-0000-FFFF-FFFF00000000}"/>
  </bookViews>
  <sheets>
    <sheet name="Read Me First" sheetId="10" r:id="rId1"/>
    <sheet name="Client Info" sheetId="1" r:id="rId2"/>
    <sheet name="Retirement income worksheet" sheetId="8" r:id="rId3"/>
    <sheet name="Retirement income analysis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9" i="9" l="1"/>
  <c r="D70" i="9"/>
  <c r="D71" i="9"/>
  <c r="D72" i="9"/>
  <c r="D73" i="9"/>
  <c r="D74" i="9"/>
  <c r="D75" i="9"/>
  <c r="D76" i="9"/>
  <c r="D77" i="9"/>
  <c r="D78" i="9"/>
  <c r="D79" i="9"/>
  <c r="D80" i="9"/>
  <c r="D81" i="9"/>
  <c r="D82" i="9"/>
  <c r="D83" i="9"/>
  <c r="D84" i="9"/>
  <c r="D85" i="9"/>
  <c r="D86" i="9"/>
  <c r="D87" i="9"/>
  <c r="D88" i="9"/>
  <c r="D89" i="9"/>
  <c r="D90" i="9"/>
  <c r="D91" i="9"/>
  <c r="D92" i="9"/>
  <c r="D93" i="9"/>
  <c r="D94" i="9"/>
  <c r="D95" i="9"/>
  <c r="D96" i="9"/>
  <c r="D97" i="9"/>
  <c r="D98" i="9"/>
  <c r="D99" i="9"/>
  <c r="D100" i="9"/>
  <c r="D101" i="9"/>
  <c r="D102" i="9"/>
  <c r="D103" i="9"/>
  <c r="D104" i="9"/>
  <c r="D105" i="9"/>
  <c r="D106" i="9"/>
  <c r="D107" i="9"/>
  <c r="D108" i="9"/>
  <c r="D68" i="9"/>
  <c r="D67" i="9"/>
  <c r="D61" i="9"/>
  <c r="D62" i="9" s="1"/>
  <c r="D60" i="9"/>
  <c r="F60" i="9" s="1"/>
  <c r="F59" i="9"/>
  <c r="F61" i="9"/>
  <c r="F58" i="9"/>
  <c r="C2" i="8"/>
  <c r="B2" i="1"/>
  <c r="B2" i="8" s="1"/>
  <c r="F57" i="9"/>
  <c r="C67" i="9"/>
  <c r="C68" i="9" s="1"/>
  <c r="C12" i="9"/>
  <c r="C58" i="9"/>
  <c r="C59" i="9" s="1"/>
  <c r="C60" i="9" s="1"/>
  <c r="C61" i="9" s="1"/>
  <c r="C62" i="9" s="1"/>
  <c r="C63" i="9" s="1"/>
  <c r="C64" i="9" s="1"/>
  <c r="C65" i="9" s="1"/>
  <c r="C66" i="9" s="1"/>
  <c r="C3" i="9"/>
  <c r="B58" i="9"/>
  <c r="C10" i="8"/>
  <c r="E58" i="9" s="1"/>
  <c r="E59" i="9" s="1"/>
  <c r="E60" i="9" s="1"/>
  <c r="E61" i="9" s="1"/>
  <c r="E62" i="9" s="1"/>
  <c r="E63" i="9" s="1"/>
  <c r="E64" i="9" s="1"/>
  <c r="E65" i="9" s="1"/>
  <c r="E66" i="9" s="1"/>
  <c r="E67" i="9" s="1"/>
  <c r="E68" i="9" s="1"/>
  <c r="E69" i="9" s="1"/>
  <c r="E70" i="9" s="1"/>
  <c r="E71" i="9" s="1"/>
  <c r="E72" i="9" s="1"/>
  <c r="E73" i="9" s="1"/>
  <c r="E74" i="9" s="1"/>
  <c r="E75" i="9" s="1"/>
  <c r="E76" i="9" s="1"/>
  <c r="E77" i="9" s="1"/>
  <c r="E78" i="9" s="1"/>
  <c r="E79" i="9" s="1"/>
  <c r="E80" i="9" s="1"/>
  <c r="E81" i="9" s="1"/>
  <c r="E82" i="9" s="1"/>
  <c r="E83" i="9" s="1"/>
  <c r="E84" i="9" s="1"/>
  <c r="E85" i="9" s="1"/>
  <c r="E86" i="9" s="1"/>
  <c r="E87" i="9" s="1"/>
  <c r="E88" i="9" s="1"/>
  <c r="E89" i="9" s="1"/>
  <c r="E90" i="9" s="1"/>
  <c r="E91" i="9" s="1"/>
  <c r="E92" i="9" s="1"/>
  <c r="E93" i="9" s="1"/>
  <c r="E94" i="9" s="1"/>
  <c r="E95" i="9" s="1"/>
  <c r="E96" i="9" s="1"/>
  <c r="E97" i="9" s="1"/>
  <c r="E98" i="9" s="1"/>
  <c r="E99" i="9" s="1"/>
  <c r="E100" i="9" s="1"/>
  <c r="E101" i="9" s="1"/>
  <c r="E102" i="9" s="1"/>
  <c r="E103" i="9" s="1"/>
  <c r="E104" i="9" s="1"/>
  <c r="E105" i="9" s="1"/>
  <c r="E106" i="9" s="1"/>
  <c r="E107" i="9" s="1"/>
  <c r="E108" i="9" s="1"/>
  <c r="B3" i="1"/>
  <c r="D63" i="9" l="1"/>
  <c r="F62" i="9"/>
  <c r="D59" i="9"/>
  <c r="B59" i="9"/>
  <c r="B60" i="9"/>
  <c r="C69" i="9"/>
  <c r="F2" i="9"/>
  <c r="E1" i="8"/>
  <c r="C1" i="9" s="1"/>
  <c r="D64" i="9" l="1"/>
  <c r="F63" i="9"/>
  <c r="B61" i="9"/>
  <c r="C70" i="9"/>
  <c r="B1" i="8"/>
  <c r="E14" i="8"/>
  <c r="E15" i="8"/>
  <c r="F64" i="9" l="1"/>
  <c r="D65" i="9"/>
  <c r="B62" i="9"/>
  <c r="C71" i="9"/>
  <c r="D66" i="9" l="1"/>
  <c r="F65" i="9"/>
  <c r="B63" i="9"/>
  <c r="C72" i="9"/>
  <c r="D4" i="9"/>
  <c r="A58" i="9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3" i="9"/>
  <c r="A4" i="9" s="1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57" i="9"/>
  <c r="A2" i="9"/>
  <c r="A25" i="8"/>
  <c r="A24" i="8"/>
  <c r="A23" i="8"/>
  <c r="A22" i="8"/>
  <c r="A21" i="8"/>
  <c r="C15" i="8"/>
  <c r="B15" i="8"/>
  <c r="B10" i="8"/>
  <c r="E3" i="9" s="1"/>
  <c r="E4" i="9" s="1"/>
  <c r="E5" i="9" s="1"/>
  <c r="E6" i="9" s="1"/>
  <c r="E7" i="9" s="1"/>
  <c r="E8" i="9" s="1"/>
  <c r="E9" i="9" s="1"/>
  <c r="E10" i="9" s="1"/>
  <c r="E11" i="9" s="1"/>
  <c r="E12" i="9" s="1"/>
  <c r="E13" i="9" s="1"/>
  <c r="E14" i="9" s="1"/>
  <c r="E15" i="9" s="1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E26" i="9" s="1"/>
  <c r="E27" i="9" s="1"/>
  <c r="E28" i="9" s="1"/>
  <c r="E29" i="9" s="1"/>
  <c r="E30" i="9" s="1"/>
  <c r="E31" i="9" s="1"/>
  <c r="E32" i="9" s="1"/>
  <c r="E33" i="9" s="1"/>
  <c r="E34" i="9" s="1"/>
  <c r="E35" i="9" s="1"/>
  <c r="E36" i="9" s="1"/>
  <c r="E37" i="9" s="1"/>
  <c r="E38" i="9" s="1"/>
  <c r="E39" i="9" s="1"/>
  <c r="E40" i="9" s="1"/>
  <c r="E41" i="9" s="1"/>
  <c r="E42" i="9" s="1"/>
  <c r="E43" i="9" s="1"/>
  <c r="E44" i="9" s="1"/>
  <c r="E45" i="9" s="1"/>
  <c r="E46" i="9" s="1"/>
  <c r="E47" i="9" s="1"/>
  <c r="E48" i="9" s="1"/>
  <c r="E49" i="9" s="1"/>
  <c r="E50" i="9" s="1"/>
  <c r="E51" i="9" s="1"/>
  <c r="E52" i="9" s="1"/>
  <c r="E53" i="9" s="1"/>
  <c r="A15" i="8"/>
  <c r="A14" i="8"/>
  <c r="F66" i="9" l="1"/>
  <c r="B64" i="9"/>
  <c r="C73" i="9"/>
  <c r="A26" i="9"/>
  <c r="D15" i="8"/>
  <c r="D5" i="9"/>
  <c r="D6" i="9" s="1"/>
  <c r="D7" i="9" s="1"/>
  <c r="D8" i="9" s="1"/>
  <c r="D9" i="9" s="1"/>
  <c r="D10" i="9" s="1"/>
  <c r="D11" i="9" s="1"/>
  <c r="D12" i="9" s="1"/>
  <c r="C4" i="9"/>
  <c r="D22" i="8"/>
  <c r="D19" i="8"/>
  <c r="D25" i="8"/>
  <c r="D20" i="8"/>
  <c r="D23" i="8"/>
  <c r="D21" i="8"/>
  <c r="D24" i="8"/>
  <c r="F67" i="9" l="1"/>
  <c r="B65" i="9"/>
  <c r="C74" i="9"/>
  <c r="A27" i="9"/>
  <c r="C5" i="9"/>
  <c r="E25" i="8"/>
  <c r="E24" i="8"/>
  <c r="D27" i="8"/>
  <c r="D28" i="8" s="1"/>
  <c r="E30" i="8" s="1"/>
  <c r="F68" i="9" l="1"/>
  <c r="B66" i="9"/>
  <c r="C75" i="9"/>
  <c r="A28" i="9"/>
  <c r="C6" i="9"/>
  <c r="C7" i="9" s="1"/>
  <c r="E21" i="8"/>
  <c r="E23" i="8"/>
  <c r="E20" i="8"/>
  <c r="E19" i="8"/>
  <c r="E22" i="8"/>
  <c r="F69" i="9" l="1"/>
  <c r="B67" i="9"/>
  <c r="C76" i="9"/>
  <c r="A29" i="9"/>
  <c r="C8" i="9"/>
  <c r="E27" i="8"/>
  <c r="E28" i="8" s="1"/>
  <c r="E31" i="8" s="1"/>
  <c r="F70" i="9" l="1"/>
  <c r="B68" i="9"/>
  <c r="C77" i="9"/>
  <c r="A30" i="9"/>
  <c r="C9" i="9"/>
  <c r="C10" i="9" s="1"/>
  <c r="F71" i="9" l="1"/>
  <c r="B69" i="9"/>
  <c r="C78" i="9"/>
  <c r="A31" i="9"/>
  <c r="C11" i="9"/>
  <c r="F72" i="9" l="1"/>
  <c r="B70" i="9"/>
  <c r="C79" i="9"/>
  <c r="A32" i="9"/>
  <c r="C13" i="9"/>
  <c r="D13" i="9" s="1"/>
  <c r="F73" i="9" l="1"/>
  <c r="B71" i="9"/>
  <c r="C80" i="9"/>
  <c r="A33" i="9"/>
  <c r="C14" i="9"/>
  <c r="D14" i="9" s="1"/>
  <c r="F74" i="9" l="1"/>
  <c r="B72" i="9"/>
  <c r="C81" i="9"/>
  <c r="A34" i="9"/>
  <c r="C15" i="9"/>
  <c r="D15" i="9" s="1"/>
  <c r="F75" i="9" l="1"/>
  <c r="B73" i="9"/>
  <c r="C82" i="9"/>
  <c r="A35" i="9"/>
  <c r="C16" i="9"/>
  <c r="D16" i="9" s="1"/>
  <c r="F76" i="9" l="1"/>
  <c r="B74" i="9"/>
  <c r="C83" i="9"/>
  <c r="A36" i="9"/>
  <c r="C17" i="9"/>
  <c r="D17" i="9" s="1"/>
  <c r="F77" i="9" l="1"/>
  <c r="B75" i="9"/>
  <c r="C84" i="9"/>
  <c r="A37" i="9"/>
  <c r="B3" i="9"/>
  <c r="F3" i="9" s="1"/>
  <c r="C14" i="8"/>
  <c r="B14" i="8"/>
  <c r="C18" i="9"/>
  <c r="D18" i="9" s="1"/>
  <c r="F78" i="9" l="1"/>
  <c r="B76" i="9"/>
  <c r="C85" i="9"/>
  <c r="A38" i="9"/>
  <c r="D14" i="8"/>
  <c r="B4" i="9"/>
  <c r="F4" i="9" s="1"/>
  <c r="C19" i="9"/>
  <c r="D19" i="9" s="1"/>
  <c r="F79" i="9" l="1"/>
  <c r="B77" i="9"/>
  <c r="C86" i="9"/>
  <c r="A39" i="9"/>
  <c r="B5" i="9"/>
  <c r="F5" i="9" s="1"/>
  <c r="C20" i="9"/>
  <c r="C21" i="9" s="1"/>
  <c r="C22" i="9" s="1"/>
  <c r="F80" i="9" l="1"/>
  <c r="B78" i="9"/>
  <c r="C87" i="9"/>
  <c r="A40" i="9"/>
  <c r="D20" i="9"/>
  <c r="D21" i="9" s="1"/>
  <c r="D22" i="9" s="1"/>
  <c r="B6" i="9"/>
  <c r="F6" i="9" s="1"/>
  <c r="C23" i="9"/>
  <c r="F81" i="9" l="1"/>
  <c r="B79" i="9"/>
  <c r="C88" i="9"/>
  <c r="A41" i="9"/>
  <c r="D23" i="9"/>
  <c r="B7" i="9"/>
  <c r="F7" i="9" s="1"/>
  <c r="C24" i="9"/>
  <c r="F82" i="9" l="1"/>
  <c r="B80" i="9"/>
  <c r="C89" i="9"/>
  <c r="A42" i="9"/>
  <c r="D24" i="9"/>
  <c r="B8" i="9"/>
  <c r="F8" i="9" s="1"/>
  <c r="C25" i="9"/>
  <c r="C26" i="9" s="1"/>
  <c r="C27" i="9" s="1"/>
  <c r="F83" i="9" l="1"/>
  <c r="B81" i="9"/>
  <c r="C90" i="9"/>
  <c r="A43" i="9"/>
  <c r="C28" i="9"/>
  <c r="D25" i="9"/>
  <c r="D26" i="9" s="1"/>
  <c r="D27" i="9" s="1"/>
  <c r="B9" i="9"/>
  <c r="F9" i="9" s="1"/>
  <c r="F84" i="9" l="1"/>
  <c r="B82" i="9"/>
  <c r="C91" i="9"/>
  <c r="A44" i="9"/>
  <c r="D28" i="9"/>
  <c r="C29" i="9"/>
  <c r="B10" i="9"/>
  <c r="F10" i="9" s="1"/>
  <c r="F85" i="9" l="1"/>
  <c r="B83" i="9"/>
  <c r="C92" i="9"/>
  <c r="A45" i="9"/>
  <c r="D29" i="9"/>
  <c r="C30" i="9"/>
  <c r="B11" i="9"/>
  <c r="F11" i="9" s="1"/>
  <c r="F86" i="9" l="1"/>
  <c r="B84" i="9"/>
  <c r="C93" i="9"/>
  <c r="A46" i="9"/>
  <c r="D30" i="9"/>
  <c r="C31" i="9"/>
  <c r="B12" i="9"/>
  <c r="F12" i="9" s="1"/>
  <c r="F87" i="9" l="1"/>
  <c r="B85" i="9"/>
  <c r="C94" i="9"/>
  <c r="A47" i="9"/>
  <c r="D31" i="9"/>
  <c r="C32" i="9"/>
  <c r="B13" i="9"/>
  <c r="F13" i="9" s="1"/>
  <c r="F88" i="9" l="1"/>
  <c r="B86" i="9"/>
  <c r="C95" i="9"/>
  <c r="A48" i="9"/>
  <c r="D32" i="9"/>
  <c r="C33" i="9"/>
  <c r="B14" i="9"/>
  <c r="F14" i="9" s="1"/>
  <c r="F89" i="9" l="1"/>
  <c r="B87" i="9"/>
  <c r="C96" i="9"/>
  <c r="A49" i="9"/>
  <c r="D33" i="9"/>
  <c r="C34" i="9"/>
  <c r="B15" i="9"/>
  <c r="F15" i="9" s="1"/>
  <c r="F90" i="9" l="1"/>
  <c r="B88" i="9"/>
  <c r="C97" i="9"/>
  <c r="A50" i="9"/>
  <c r="D34" i="9"/>
  <c r="C35" i="9"/>
  <c r="B16" i="9"/>
  <c r="F16" i="9" s="1"/>
  <c r="F91" i="9" l="1"/>
  <c r="B89" i="9"/>
  <c r="C98" i="9"/>
  <c r="A51" i="9"/>
  <c r="D35" i="9"/>
  <c r="C36" i="9"/>
  <c r="B17" i="9"/>
  <c r="F17" i="9" s="1"/>
  <c r="F92" i="9" l="1"/>
  <c r="B90" i="9"/>
  <c r="C99" i="9"/>
  <c r="A52" i="9"/>
  <c r="D36" i="9"/>
  <c r="C37" i="9"/>
  <c r="B18" i="9"/>
  <c r="F18" i="9" s="1"/>
  <c r="F93" i="9" l="1"/>
  <c r="B91" i="9"/>
  <c r="C100" i="9"/>
  <c r="A53" i="9"/>
  <c r="D37" i="9"/>
  <c r="C38" i="9"/>
  <c r="B19" i="9"/>
  <c r="F19" i="9" s="1"/>
  <c r="F94" i="9" l="1"/>
  <c r="B92" i="9"/>
  <c r="C101" i="9"/>
  <c r="D38" i="9"/>
  <c r="C39" i="9"/>
  <c r="B20" i="9"/>
  <c r="F20" i="9" s="1"/>
  <c r="F95" i="9" l="1"/>
  <c r="B93" i="9"/>
  <c r="C102" i="9"/>
  <c r="D39" i="9"/>
  <c r="C40" i="9"/>
  <c r="B21" i="9"/>
  <c r="F21" i="9" s="1"/>
  <c r="F96" i="9" l="1"/>
  <c r="B94" i="9"/>
  <c r="C103" i="9"/>
  <c r="D40" i="9"/>
  <c r="C41" i="9"/>
  <c r="B22" i="9"/>
  <c r="F22" i="9" s="1"/>
  <c r="F97" i="9" l="1"/>
  <c r="B95" i="9"/>
  <c r="C104" i="9"/>
  <c r="D41" i="9"/>
  <c r="C42" i="9"/>
  <c r="B23" i="9"/>
  <c r="F23" i="9" s="1"/>
  <c r="F98" i="9" l="1"/>
  <c r="B96" i="9"/>
  <c r="C105" i="9"/>
  <c r="D42" i="9"/>
  <c r="C43" i="9"/>
  <c r="B24" i="9"/>
  <c r="F24" i="9" s="1"/>
  <c r="F99" i="9" l="1"/>
  <c r="B97" i="9"/>
  <c r="C106" i="9"/>
  <c r="D43" i="9"/>
  <c r="C44" i="9"/>
  <c r="B25" i="9"/>
  <c r="F25" i="9" s="1"/>
  <c r="F100" i="9" l="1"/>
  <c r="B98" i="9"/>
  <c r="C107" i="9"/>
  <c r="D44" i="9"/>
  <c r="C45" i="9"/>
  <c r="B26" i="9"/>
  <c r="F26" i="9" s="1"/>
  <c r="F101" i="9" l="1"/>
  <c r="B99" i="9"/>
  <c r="C108" i="9"/>
  <c r="B27" i="9"/>
  <c r="F27" i="9" s="1"/>
  <c r="D45" i="9"/>
  <c r="C46" i="9"/>
  <c r="F102" i="9" l="1"/>
  <c r="B100" i="9"/>
  <c r="D46" i="9"/>
  <c r="C47" i="9"/>
  <c r="B28" i="9"/>
  <c r="F28" i="9" s="1"/>
  <c r="F103" i="9" l="1"/>
  <c r="B101" i="9"/>
  <c r="B29" i="9"/>
  <c r="F29" i="9" s="1"/>
  <c r="D47" i="9"/>
  <c r="C48" i="9"/>
  <c r="F104" i="9" l="1"/>
  <c r="B102" i="9"/>
  <c r="D48" i="9"/>
  <c r="C49" i="9"/>
  <c r="B30" i="9"/>
  <c r="F30" i="9" s="1"/>
  <c r="F105" i="9" l="1"/>
  <c r="B103" i="9"/>
  <c r="D49" i="9"/>
  <c r="C50" i="9"/>
  <c r="B31" i="9"/>
  <c r="F31" i="9" s="1"/>
  <c r="F106" i="9" l="1"/>
  <c r="B104" i="9"/>
  <c r="D50" i="9"/>
  <c r="C51" i="9"/>
  <c r="B32" i="9"/>
  <c r="F32" i="9" s="1"/>
  <c r="F107" i="9" l="1"/>
  <c r="F108" i="9"/>
  <c r="B105" i="9"/>
  <c r="D51" i="9"/>
  <c r="C52" i="9"/>
  <c r="B33" i="9"/>
  <c r="F33" i="9" s="1"/>
  <c r="B106" i="9" l="1"/>
  <c r="D52" i="9"/>
  <c r="C53" i="9"/>
  <c r="B34" i="9"/>
  <c r="F34" i="9" s="1"/>
  <c r="B107" i="9" l="1"/>
  <c r="D53" i="9"/>
  <c r="B35" i="9"/>
  <c r="F35" i="9" s="1"/>
  <c r="B108" i="9" l="1"/>
  <c r="B36" i="9"/>
  <c r="F36" i="9" s="1"/>
  <c r="B37" i="9" l="1"/>
  <c r="F37" i="9" s="1"/>
  <c r="B38" i="9" l="1"/>
  <c r="F38" i="9" s="1"/>
  <c r="B39" i="9" l="1"/>
  <c r="F39" i="9" s="1"/>
  <c r="B40" i="9" l="1"/>
  <c r="F40" i="9" s="1"/>
  <c r="B41" i="9" l="1"/>
  <c r="F41" i="9" s="1"/>
  <c r="B42" i="9" l="1"/>
  <c r="F42" i="9" s="1"/>
  <c r="B43" i="9" l="1"/>
  <c r="F43" i="9" s="1"/>
  <c r="B44" i="9" l="1"/>
  <c r="F44" i="9" s="1"/>
  <c r="B45" i="9" l="1"/>
  <c r="F45" i="9" s="1"/>
  <c r="B46" i="9" l="1"/>
  <c r="F46" i="9" s="1"/>
  <c r="B47" i="9" l="1"/>
  <c r="F47" i="9" s="1"/>
  <c r="B48" i="9" l="1"/>
  <c r="F48" i="9" s="1"/>
  <c r="B49" i="9" l="1"/>
  <c r="F49" i="9" s="1"/>
  <c r="B50" i="9" l="1"/>
  <c r="F50" i="9" s="1"/>
  <c r="B51" i="9" l="1"/>
  <c r="F51" i="9" s="1"/>
  <c r="B52" i="9" l="1"/>
  <c r="F52" i="9" s="1"/>
  <c r="B53" i="9" l="1"/>
  <c r="F53" i="9" s="1"/>
</calcChain>
</file>

<file path=xl/sharedStrings.xml><?xml version="1.0" encoding="utf-8"?>
<sst xmlns="http://schemas.openxmlformats.org/spreadsheetml/2006/main" count="76" uniqueCount="70">
  <si>
    <t>NAME</t>
  </si>
  <si>
    <t>GENDER</t>
  </si>
  <si>
    <t>AGE</t>
  </si>
  <si>
    <t>PHONE</t>
  </si>
  <si>
    <t>EMAIL</t>
  </si>
  <si>
    <t>WORKING (Y/N)</t>
  </si>
  <si>
    <t>M</t>
  </si>
  <si>
    <t>F</t>
  </si>
  <si>
    <t>DISCLAIMER: FOR EDUCATION PURPOSE ONLY. WE DO NOT PROVIDE LEGAL ADVICE, TAX ADVICE OR IMMIGRATION ADVICE</t>
  </si>
  <si>
    <t>NOTES</t>
  </si>
  <si>
    <t>AMOUNT</t>
  </si>
  <si>
    <t>RETIREMENT PLANNING</t>
  </si>
  <si>
    <t>YEARS FROM TODAY</t>
  </si>
  <si>
    <t>BEGIN YEAR</t>
  </si>
  <si>
    <t>END YEAR</t>
  </si>
  <si>
    <t>Starting Joint Income</t>
  </si>
  <si>
    <t>Ending Joint Income</t>
  </si>
  <si>
    <t>Income Tax Rate</t>
  </si>
  <si>
    <t>Current Retirement Income</t>
  </si>
  <si>
    <t>Future Retirement Income</t>
  </si>
  <si>
    <t>Tax amount</t>
  </si>
  <si>
    <t>Tax rate</t>
  </si>
  <si>
    <t>CURRENT RETIREMENT INCOME TAX RATE</t>
  </si>
  <si>
    <t>EXCLUDES SS INCOME, ASSUMES YOU RETIRE TODAY</t>
  </si>
  <si>
    <t>Assumes current tax brackets, no deductions, based on row 7</t>
  </si>
  <si>
    <t>FUTURE RETIREMENT INCOME TAX RATE</t>
  </si>
  <si>
    <t>INCLUDES SS INCOME</t>
  </si>
  <si>
    <t>Assumes current tax brackets, no deductions, based on row 11</t>
  </si>
  <si>
    <t>Retirement Benefits</t>
  </si>
  <si>
    <t>my Social Security</t>
  </si>
  <si>
    <t>Retirement income worksheet</t>
  </si>
  <si>
    <t>Retirement income analysis</t>
  </si>
  <si>
    <t>How much do you expect your investments to grow, compounded, every year?</t>
  </si>
  <si>
    <t>Total US Assets Minus House Equity</t>
  </si>
  <si>
    <t>Monthly Retirement Contribution Years 1 To 10</t>
  </si>
  <si>
    <t>Monthly Retirement Contribution Years 11+</t>
  </si>
  <si>
    <t>Eexpected Annual Growth Rate Of Investments</t>
  </si>
  <si>
    <t>Expected Inflation Rate</t>
  </si>
  <si>
    <t>Lifetime Income Rate</t>
  </si>
  <si>
    <t>Age to Claim Social Security</t>
  </si>
  <si>
    <t>4% Based On Historical Inflation Over The Last 20 Years</t>
  </si>
  <si>
    <t>How Much Income You Can Expect As A Percentage Of Your Assets At Retirement</t>
  </si>
  <si>
    <t>If You Could Retire Today, How Much Would you Need Every Month?</t>
  </si>
  <si>
    <t>Annual Retirement Income</t>
  </si>
  <si>
    <t>Min Age To Claim Is 62, Max Age to Claim Is 70</t>
  </si>
  <si>
    <t>Two People Working, Average Benefit Of $1000 Each</t>
  </si>
  <si>
    <t>PARTNER 2</t>
  </si>
  <si>
    <t>PARTNER 1</t>
  </si>
  <si>
    <t>Expected Monthly Social Security Income</t>
  </si>
  <si>
    <t>Current Assets</t>
  </si>
  <si>
    <t>Monthly Contribution</t>
  </si>
  <si>
    <t>Beginning of Year Contribution Value</t>
  </si>
  <si>
    <t>Income Needed Plus Inflation</t>
  </si>
  <si>
    <t>Monthly Retirement Income Needed Today</t>
  </si>
  <si>
    <t>Annual Retirement Income Needed Today</t>
  </si>
  <si>
    <t>Read Me First</t>
  </si>
  <si>
    <t>Start with the Client Info tab</t>
  </si>
  <si>
    <t>Go to the Retirement income worksheet tab</t>
  </si>
  <si>
    <t>Fill out all tabs in green</t>
  </si>
  <si>
    <t>Go to the Retirement income analysis tab</t>
  </si>
  <si>
    <t>When your income exceeds your needs, Column G on the tab will turn green</t>
  </si>
  <si>
    <t>Change your assumptions again on the Retirement income worksheet to see what you need to do to retire</t>
  </si>
  <si>
    <t>Enter your name and your person 2's name</t>
  </si>
  <si>
    <t>Available retirement growth assets at the current moment, for each person</t>
  </si>
  <si>
    <t>Monthly contribution for years 1 to 10, by person</t>
  </si>
  <si>
    <t>Monthly contribution for years above 11, by person</t>
  </si>
  <si>
    <t>If there is no person 2, clear out cells B3, C3, and D3 on Client Info</t>
  </si>
  <si>
    <t>Enter person 2's current age</t>
  </si>
  <si>
    <t>Set green cells to a vaue of zero on Retirement income worksheet in Column C</t>
  </si>
  <si>
    <r>
      <rPr>
        <sz val="11"/>
        <color rgb="FF000000"/>
        <rFont val="Calibri"/>
        <family val="2"/>
      </rPr>
      <t>©</t>
    </r>
    <r>
      <rPr>
        <sz val="11"/>
        <color rgb="FF000000"/>
        <rFont val="Arial"/>
        <family val="2"/>
      </rPr>
      <t>2020 smilingdad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</si>
</sst>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&quot;$&quot;#,##0"/>
    <numFmt numFmtId="165" formatCode="_(* #,##0_);_(* \(#,##0\);_(* &quot;-&quot;??_);_(@_)"/>
    <numFmt numFmtId="166" formatCode="0.0%"/>
  </numFmts>
  <fonts count="20" x14ac:knownFonts="1">
    <font>
      <sz val="11"/>
      <color rgb="FF000000"/>
      <name val="Arial"/>
    </font>
    <font>
      <b/>
      <sz val="12"/>
      <color rgb="FF000000"/>
      <name val="Calibri"/>
    </font>
    <font>
      <sz val="11"/>
      <color rgb="FF000000"/>
      <name val="Calibri"/>
    </font>
    <font>
      <b/>
      <sz val="10"/>
      <color rgb="FF000000"/>
      <name val="Arial"/>
    </font>
    <font>
      <sz val="12"/>
      <color rgb="FF44546A"/>
      <name val="Calibri"/>
    </font>
    <font>
      <sz val="11"/>
      <name val="Arial"/>
    </font>
    <font>
      <b/>
      <sz val="12"/>
      <color rgb="FF44546A"/>
      <name val="Arial"/>
    </font>
    <font>
      <b/>
      <sz val="10"/>
      <color rgb="FF44546A"/>
      <name val="Arial"/>
    </font>
    <font>
      <sz val="10"/>
      <color rgb="FF44546A"/>
      <name val="Arial"/>
    </font>
    <font>
      <sz val="11"/>
      <color rgb="FF000000"/>
      <name val="Arial"/>
      <family val="2"/>
    </font>
    <font>
      <sz val="11"/>
      <color rgb="FF000000"/>
      <name val="Arial"/>
    </font>
    <font>
      <b/>
      <sz val="10"/>
      <color rgb="FF44546A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Arial"/>
    </font>
    <font>
      <b/>
      <sz val="12"/>
      <color rgb="FF44546A"/>
      <name val="Calibri"/>
      <family val="2"/>
    </font>
    <font>
      <b/>
      <sz val="12"/>
      <color rgb="FF44546A"/>
      <name val="Arial"/>
      <family val="2"/>
    </font>
    <font>
      <b/>
      <sz val="12"/>
      <color rgb="FF000000"/>
      <name val="Calibri"/>
      <family val="2"/>
    </font>
    <font>
      <sz val="11"/>
      <color rgb="FFFF0000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0"/>
        <bgColor rgb="FF00FF00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79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164" fontId="3" fillId="5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/>
    <xf numFmtId="0" fontId="7" fillId="3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/>
    <xf numFmtId="0" fontId="11" fillId="0" borderId="1" xfId="0" applyFont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0" fillId="0" borderId="0" xfId="0" applyNumberFormat="1" applyFont="1" applyAlignment="1"/>
    <xf numFmtId="8" fontId="0" fillId="0" borderId="0" xfId="0" applyNumberFormat="1" applyFont="1" applyAlignment="1"/>
    <xf numFmtId="6" fontId="0" fillId="0" borderId="0" xfId="0" applyNumberFormat="1" applyFont="1" applyAlignment="1"/>
    <xf numFmtId="165" fontId="0" fillId="0" borderId="0" xfId="1" applyNumberFormat="1" applyFont="1" applyAlignment="1"/>
    <xf numFmtId="43" fontId="0" fillId="0" borderId="0" xfId="0" applyNumberFormat="1" applyFont="1" applyAlignment="1"/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3" fillId="3" borderId="1" xfId="0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3" fillId="5" borderId="1" xfId="0" applyFont="1" applyFill="1" applyBorder="1" applyAlignment="1">
      <alignment vertical="center"/>
    </xf>
    <xf numFmtId="164" fontId="7" fillId="0" borderId="1" xfId="0" applyNumberFormat="1" applyFont="1" applyBorder="1" applyAlignment="1">
      <alignment horizontal="center" vertical="center"/>
    </xf>
    <xf numFmtId="6" fontId="7" fillId="0" borderId="1" xfId="0" applyNumberFormat="1" applyFont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14" fillId="0" borderId="1" xfId="3" applyNumberFormat="1" applyBorder="1" applyAlignment="1">
      <alignment vertical="center" wrapText="1"/>
    </xf>
    <xf numFmtId="164" fontId="7" fillId="6" borderId="1" xfId="0" applyNumberFormat="1" applyFont="1" applyFill="1" applyBorder="1" applyAlignment="1">
      <alignment horizontal="center" vertical="center"/>
    </xf>
    <xf numFmtId="6" fontId="7" fillId="6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center"/>
    </xf>
    <xf numFmtId="164" fontId="7" fillId="3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vertical="center"/>
    </xf>
    <xf numFmtId="6" fontId="7" fillId="6" borderId="1" xfId="0" applyNumberFormat="1" applyFont="1" applyFill="1" applyBorder="1" applyAlignment="1">
      <alignment horizontal="center" vertical="center" wrapText="1"/>
    </xf>
    <xf numFmtId="6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6" fontId="7" fillId="3" borderId="7" xfId="2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8" fillId="0" borderId="0" xfId="0" applyFont="1" applyAlignment="1"/>
    <xf numFmtId="0" fontId="15" fillId="0" borderId="1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4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ssa.gov/site/signin/en/" TargetMode="External"/><Relationship Id="rId1" Type="http://schemas.openxmlformats.org/officeDocument/2006/relationships/hyperlink" Target="https://www.ssa.gov/benefits/retirement/planner/agereduction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67125-926A-47A2-9F91-7FDB88F7F15B}">
  <sheetPr>
    <tabColor rgb="FFFFFF00"/>
  </sheetPr>
  <dimension ref="B3:I16"/>
  <sheetViews>
    <sheetView tabSelected="1" workbookViewId="0">
      <selection activeCell="C16" sqref="C16"/>
    </sheetView>
  </sheetViews>
  <sheetFormatPr defaultRowHeight="14.25" x14ac:dyDescent="0.2"/>
  <sheetData>
    <row r="3" spans="2:9" ht="15" x14ac:dyDescent="0.25">
      <c r="B3" s="37" t="s">
        <v>55</v>
      </c>
    </row>
    <row r="5" spans="2:9" x14ac:dyDescent="0.2">
      <c r="B5">
        <v>1</v>
      </c>
      <c r="C5" s="25" t="s">
        <v>56</v>
      </c>
    </row>
    <row r="6" spans="2:9" x14ac:dyDescent="0.2">
      <c r="B6">
        <v>2</v>
      </c>
      <c r="C6" s="25" t="s">
        <v>62</v>
      </c>
    </row>
    <row r="7" spans="2:9" x14ac:dyDescent="0.2">
      <c r="B7">
        <v>3</v>
      </c>
      <c r="C7" s="25" t="s">
        <v>67</v>
      </c>
    </row>
    <row r="8" spans="2:9" x14ac:dyDescent="0.2">
      <c r="B8">
        <v>4</v>
      </c>
      <c r="C8" s="25" t="s">
        <v>57</v>
      </c>
    </row>
    <row r="9" spans="2:9" x14ac:dyDescent="0.2">
      <c r="B9">
        <v>5</v>
      </c>
      <c r="C9" s="25" t="s">
        <v>58</v>
      </c>
    </row>
    <row r="10" spans="2:9" x14ac:dyDescent="0.2">
      <c r="B10">
        <v>6</v>
      </c>
      <c r="C10" s="25" t="s">
        <v>59</v>
      </c>
    </row>
    <row r="11" spans="2:9" x14ac:dyDescent="0.2">
      <c r="B11">
        <v>7</v>
      </c>
      <c r="C11" s="25" t="s">
        <v>60</v>
      </c>
    </row>
    <row r="12" spans="2:9" x14ac:dyDescent="0.2">
      <c r="B12">
        <v>8</v>
      </c>
      <c r="C12" s="25" t="s">
        <v>61</v>
      </c>
    </row>
    <row r="13" spans="2:9" x14ac:dyDescent="0.2">
      <c r="B13" s="62">
        <v>9</v>
      </c>
      <c r="C13" s="62" t="s">
        <v>66</v>
      </c>
      <c r="D13" s="62"/>
      <c r="E13" s="62"/>
      <c r="F13" s="62"/>
      <c r="G13" s="62"/>
      <c r="H13" s="62"/>
      <c r="I13" s="62"/>
    </row>
    <row r="14" spans="2:9" x14ac:dyDescent="0.2">
      <c r="B14" s="62"/>
      <c r="C14" s="62" t="s">
        <v>68</v>
      </c>
      <c r="D14" s="62"/>
      <c r="E14" s="62"/>
      <c r="F14" s="62"/>
      <c r="G14" s="62"/>
      <c r="H14" s="62"/>
      <c r="I14" s="62"/>
    </row>
    <row r="16" spans="2:9" ht="15" x14ac:dyDescent="0.25">
      <c r="C16" s="25" t="s">
        <v>69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0"/>
  <sheetViews>
    <sheetView workbookViewId="0">
      <selection activeCell="B2" sqref="B2"/>
    </sheetView>
  </sheetViews>
  <sheetFormatPr defaultColWidth="12.625" defaultRowHeight="15" customHeight="1" x14ac:dyDescent="0.2"/>
  <cols>
    <col min="1" max="1" width="15.75" customWidth="1"/>
    <col min="2" max="2" width="31.75" customWidth="1"/>
    <col min="3" max="3" width="9.125" customWidth="1"/>
    <col min="4" max="4" width="15.875" customWidth="1"/>
    <col min="5" max="5" width="22.5" customWidth="1"/>
    <col min="6" max="6" width="34.75" customWidth="1"/>
    <col min="7" max="7" width="14.875" customWidth="1"/>
    <col min="8" max="26" width="7.75" customWidth="1"/>
  </cols>
  <sheetData>
    <row r="1" spans="1:26" ht="31.5" customHeight="1" thickBot="1" x14ac:dyDescent="0.25">
      <c r="A1" s="9"/>
      <c r="B1" s="9" t="s">
        <v>0</v>
      </c>
      <c r="C1" s="10" t="s">
        <v>1</v>
      </c>
      <c r="D1" s="10" t="s">
        <v>2</v>
      </c>
      <c r="E1" s="10" t="s">
        <v>3</v>
      </c>
      <c r="F1" s="9" t="s">
        <v>4</v>
      </c>
      <c r="G1" s="9" t="s">
        <v>5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1.5" customHeight="1" thickBot="1" x14ac:dyDescent="0.25">
      <c r="A2" s="56" t="s">
        <v>47</v>
      </c>
      <c r="B2" s="38" t="str">
        <f>"Enter Person 1 Name and Age On Client Info Tab"</f>
        <v>Enter Person 1 Name and Age On Client Info Tab</v>
      </c>
      <c r="C2" s="38" t="s">
        <v>7</v>
      </c>
      <c r="D2" s="11">
        <v>20</v>
      </c>
      <c r="E2" s="3"/>
      <c r="F2" s="4"/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.5" customHeight="1" thickBot="1" x14ac:dyDescent="0.25">
      <c r="A3" s="56" t="s">
        <v>46</v>
      </c>
      <c r="B3" s="38" t="str">
        <f>"Enter Person 2 Name and Age On Client Info Tab"</f>
        <v>Enter Person 2 Name and Age On Client Info Tab</v>
      </c>
      <c r="C3" s="38" t="s">
        <v>6</v>
      </c>
      <c r="D3" s="12">
        <v>20</v>
      </c>
      <c r="E3" s="6"/>
      <c r="F3" s="7"/>
      <c r="G3" s="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" customHeight="1" x14ac:dyDescent="0.2">
      <c r="A4" s="63" t="s">
        <v>8</v>
      </c>
      <c r="B4" s="63"/>
      <c r="C4" s="63"/>
      <c r="D4" s="63"/>
      <c r="E4" s="63"/>
      <c r="F4" s="63"/>
      <c r="G4" s="6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0.75" customHeight="1" x14ac:dyDescent="0.2">
      <c r="A5" s="1"/>
      <c r="B5" s="1"/>
      <c r="C5" s="2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.75" customHeight="1" x14ac:dyDescent="0.2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.75" customHeight="1" x14ac:dyDescent="0.2">
      <c r="A7" s="1"/>
      <c r="B7" s="1"/>
      <c r="C7" s="2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.75" customHeight="1" x14ac:dyDescent="0.2">
      <c r="A8" s="1"/>
      <c r="B8" s="1"/>
      <c r="C8" s="2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.75" customHeight="1" x14ac:dyDescent="0.2">
      <c r="A9" s="1"/>
      <c r="B9" s="1"/>
      <c r="C9" s="2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.75" customHeight="1" x14ac:dyDescent="0.2">
      <c r="A10" s="1"/>
      <c r="B10" s="1"/>
      <c r="C10" s="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.75" customHeight="1" x14ac:dyDescent="0.2">
      <c r="A11" s="1"/>
      <c r="B11" s="1"/>
      <c r="C11" s="2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.75" customHeight="1" x14ac:dyDescent="0.2">
      <c r="A12" s="1"/>
      <c r="B12" s="1"/>
      <c r="C12" s="2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.75" customHeight="1" x14ac:dyDescent="0.2">
      <c r="A13" s="1"/>
      <c r="B13" s="1"/>
      <c r="C13" s="2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.75" customHeight="1" x14ac:dyDescent="0.2">
      <c r="A14" s="1"/>
      <c r="B14" s="1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.75" customHeight="1" x14ac:dyDescent="0.2">
      <c r="A15" s="1"/>
      <c r="B15" s="1"/>
      <c r="C15" s="2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.75" customHeight="1" x14ac:dyDescent="0.2">
      <c r="A16" s="1"/>
      <c r="B16" s="1"/>
      <c r="C16" s="2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.75" customHeight="1" x14ac:dyDescent="0.2">
      <c r="A17" s="1"/>
      <c r="B17" s="1"/>
      <c r="C17" s="2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.75" customHeight="1" x14ac:dyDescent="0.2">
      <c r="A18" s="1"/>
      <c r="B18" s="1"/>
      <c r="C18" s="2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.75" customHeight="1" x14ac:dyDescent="0.2">
      <c r="A19" s="1"/>
      <c r="B19" s="1"/>
      <c r="C19" s="2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.75" customHeight="1" x14ac:dyDescent="0.2">
      <c r="A20" s="1"/>
      <c r="B20" s="1"/>
      <c r="C20" s="2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.75" customHeight="1" x14ac:dyDescent="0.2">
      <c r="A21" s="1"/>
      <c r="B21" s="1"/>
      <c r="C21" s="2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.75" customHeight="1" x14ac:dyDescent="0.2">
      <c r="A22" s="1"/>
      <c r="B22" s="1"/>
      <c r="C22" s="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.75" customHeight="1" x14ac:dyDescent="0.2">
      <c r="A23" s="1"/>
      <c r="B23" s="1"/>
      <c r="C23" s="2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.75" customHeight="1" x14ac:dyDescent="0.2">
      <c r="A24" s="1"/>
      <c r="B24" s="1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.75" customHeight="1" x14ac:dyDescent="0.2">
      <c r="A25" s="1"/>
      <c r="B25" s="1"/>
      <c r="C25" s="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.75" customHeight="1" x14ac:dyDescent="0.2">
      <c r="A26" s="1"/>
      <c r="B26" s="1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.75" customHeight="1" x14ac:dyDescent="0.2">
      <c r="A27" s="1"/>
      <c r="B27" s="1"/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.75" customHeight="1" x14ac:dyDescent="0.2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.75" customHeight="1" x14ac:dyDescent="0.2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.75" customHeight="1" x14ac:dyDescent="0.2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.75" customHeight="1" x14ac:dyDescent="0.2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.75" customHeight="1" x14ac:dyDescent="0.2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.75" customHeight="1" x14ac:dyDescent="0.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.75" customHeight="1" x14ac:dyDescent="0.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.75" customHeight="1" x14ac:dyDescent="0.2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.75" customHeight="1" x14ac:dyDescent="0.2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.7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.7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.7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.7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.7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.7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.7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.7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0.7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0.7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0.7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0.7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0.7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0.7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0.7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0.7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0.7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0.7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0.7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0.7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0.7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0.7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0.7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0.7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0.7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0.7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0.7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0.7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0.7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0.7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0.7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0.7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0.7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0.7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0.7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0.7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0.7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0.7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0.7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0.7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0.7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0.7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0.7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0.7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0.7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0.7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0.7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0.7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0.7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0.7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0.7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0.7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0.7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0.7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0.7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0.7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0.7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0.7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0.7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0.7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0.7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0.7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0.7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0.7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0.7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0.7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0.7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0.7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0.7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0.7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0.7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0.7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0.7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0.7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0.7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0.7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0.7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0.7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0.7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0.7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0.7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0.7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0.7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0.7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0.7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0.7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0.7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30.7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30.7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30.7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0.7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0.7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30.7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30.7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30.7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30.7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30.7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0.7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30.7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0.7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0.7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0.7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0.7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0.7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0.7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0.7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0.7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0.7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30.7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30.7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0.7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30.7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30.7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30.7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0.7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30.7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30.7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30.7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0.7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30.7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0.7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0.7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0.7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0.7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0.7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30.7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30.7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0.7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0.7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0.7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30.7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30.7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30.7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30.7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30.7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0.7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0.7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0.7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0.7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0.7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0.7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30.7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30.7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30.7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30.7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30.7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30.7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30.7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30.7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30.7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30.7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30.7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30.7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30.7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30.7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30.7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30.7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30.7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30.7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30.7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30.7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30.7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30.7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30.7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30.7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30.7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30.7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30.7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30.7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30.7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30.7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30.7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30.7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30.7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/>
    <row r="212" spans="1:26" ht="15.75" customHeight="1" x14ac:dyDescent="0.2"/>
    <row r="213" spans="1:26" ht="15.75" customHeight="1" x14ac:dyDescent="0.2"/>
    <row r="214" spans="1:26" ht="15.75" customHeight="1" x14ac:dyDescent="0.2"/>
    <row r="215" spans="1:26" ht="15.75" customHeight="1" x14ac:dyDescent="0.2"/>
    <row r="216" spans="1:26" ht="15.75" customHeight="1" x14ac:dyDescent="0.2"/>
    <row r="217" spans="1:26" ht="15.75" customHeight="1" x14ac:dyDescent="0.2"/>
    <row r="218" spans="1:26" ht="15.75" customHeight="1" x14ac:dyDescent="0.2"/>
    <row r="219" spans="1:26" ht="15.75" customHeight="1" x14ac:dyDescent="0.2"/>
    <row r="220" spans="1:26" ht="15.75" customHeight="1" x14ac:dyDescent="0.2"/>
    <row r="221" spans="1:26" ht="15.75" customHeight="1" x14ac:dyDescent="0.2"/>
    <row r="222" spans="1:26" ht="15.75" customHeight="1" x14ac:dyDescent="0.2"/>
    <row r="223" spans="1:26" ht="15.75" customHeight="1" x14ac:dyDescent="0.2"/>
    <row r="224" spans="1:26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A4:G4"/>
  </mergeCells>
  <pageMargins left="0.75" right="0.5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2DAE3-3D02-4A93-A8AC-B9A41C8E476B}">
  <sheetPr>
    <pageSetUpPr fitToPage="1"/>
  </sheetPr>
  <dimension ref="A1:L1002"/>
  <sheetViews>
    <sheetView workbookViewId="0">
      <selection activeCell="D3" sqref="D3"/>
    </sheetView>
  </sheetViews>
  <sheetFormatPr defaultColWidth="12.625" defaultRowHeight="15" customHeight="1" x14ac:dyDescent="0.2"/>
  <cols>
    <col min="1" max="1" width="59.375" customWidth="1"/>
    <col min="2" max="2" width="19.75" bestFit="1" customWidth="1"/>
    <col min="3" max="3" width="19.75" customWidth="1"/>
    <col min="4" max="4" width="31.75" customWidth="1"/>
    <col min="5" max="5" width="20.875" customWidth="1"/>
    <col min="6" max="6" width="31.75" customWidth="1"/>
    <col min="7" max="7" width="16.375" bestFit="1" customWidth="1"/>
    <col min="9" max="9" width="16.375" bestFit="1" customWidth="1"/>
  </cols>
  <sheetData>
    <row r="1" spans="1:6" ht="57" customHeight="1" thickBot="1" x14ac:dyDescent="0.25">
      <c r="A1" s="50" t="s">
        <v>30</v>
      </c>
      <c r="B1" s="64" t="str">
        <f>CONCATENATE("NAME: ",'Client Info'!B2, " &amp; ",'Client Info'!B3)</f>
        <v>NAME: Enter Person 1 Name and Age On Client Info Tab &amp; Enter Person 2 Name and Age On Client Info Tab</v>
      </c>
      <c r="C1" s="65"/>
      <c r="D1" s="65"/>
      <c r="E1" s="13">
        <f ca="1">TODAY()</f>
        <v>44197</v>
      </c>
      <c r="F1" s="18"/>
    </row>
    <row r="2" spans="1:6" ht="26.25" thickBot="1" x14ac:dyDescent="0.25">
      <c r="A2" s="14"/>
      <c r="B2" s="27" t="str">
        <f>IF('Client Info'!B2="Enter Person 1 Name and Age on Client Info Tab","Enter Person 1 details below",CONCATENATE("Enter ",'Client Info'!B2,"'s details below"))</f>
        <v>Enter Person 1 details below</v>
      </c>
      <c r="C2" s="27" t="str">
        <f>IF('Client Info'!B3="Enter Person 2 Name and Age on Client Info Tab","Enter Person 2 details below",CONCATENATE("Enter ",'Client Info'!B3,"'s details below"))</f>
        <v>Enter Person 2 details below</v>
      </c>
      <c r="D2" s="27" t="s">
        <v>9</v>
      </c>
      <c r="E2" s="17"/>
      <c r="F2" s="45"/>
    </row>
    <row r="3" spans="1:6" ht="29.25" customHeight="1" thickBot="1" x14ac:dyDescent="0.25">
      <c r="A3" s="26" t="s">
        <v>33</v>
      </c>
      <c r="B3" s="54">
        <v>10000</v>
      </c>
      <c r="C3" s="54">
        <v>10000</v>
      </c>
      <c r="D3" s="55" t="s">
        <v>63</v>
      </c>
      <c r="E3" s="17"/>
      <c r="F3" s="30"/>
    </row>
    <row r="4" spans="1:6" ht="26.25" thickBot="1" x14ac:dyDescent="0.25">
      <c r="A4" s="26" t="s">
        <v>34</v>
      </c>
      <c r="B4" s="28">
        <v>325</v>
      </c>
      <c r="C4" s="52">
        <v>325</v>
      </c>
      <c r="D4" s="55" t="s">
        <v>64</v>
      </c>
      <c r="E4" s="17"/>
      <c r="F4" s="30"/>
    </row>
    <row r="5" spans="1:6" ht="26.25" thickBot="1" x14ac:dyDescent="0.25">
      <c r="A5" s="26" t="s">
        <v>35</v>
      </c>
      <c r="B5" s="44">
        <v>650</v>
      </c>
      <c r="C5" s="52">
        <v>650</v>
      </c>
      <c r="D5" s="55" t="s">
        <v>65</v>
      </c>
      <c r="E5" s="17"/>
      <c r="F5" s="36"/>
    </row>
    <row r="6" spans="1:6" ht="39" thickBot="1" x14ac:dyDescent="0.25">
      <c r="A6" s="26" t="s">
        <v>36</v>
      </c>
      <c r="B6" s="60">
        <v>0.06</v>
      </c>
      <c r="C6" s="60">
        <v>0.06</v>
      </c>
      <c r="D6" s="55" t="s">
        <v>32</v>
      </c>
      <c r="E6" s="17"/>
      <c r="F6" s="30"/>
    </row>
    <row r="7" spans="1:6" ht="31.5" customHeight="1" thickBot="1" x14ac:dyDescent="0.25">
      <c r="A7" s="26" t="s">
        <v>37</v>
      </c>
      <c r="B7" s="60">
        <v>0.04</v>
      </c>
      <c r="C7" s="60">
        <v>0.04</v>
      </c>
      <c r="D7" s="55" t="s">
        <v>40</v>
      </c>
      <c r="E7" s="17"/>
      <c r="F7" s="30"/>
    </row>
    <row r="8" spans="1:6" ht="43.5" customHeight="1" thickBot="1" x14ac:dyDescent="0.25">
      <c r="A8" s="26" t="s">
        <v>38</v>
      </c>
      <c r="B8" s="60">
        <v>0.04</v>
      </c>
      <c r="C8" s="60">
        <v>0.04</v>
      </c>
      <c r="D8" s="55" t="s">
        <v>41</v>
      </c>
      <c r="E8" s="17"/>
      <c r="F8" s="30"/>
    </row>
    <row r="9" spans="1:6" ht="26.25" thickBot="1" x14ac:dyDescent="0.25">
      <c r="A9" s="26" t="s">
        <v>53</v>
      </c>
      <c r="B9" s="52">
        <v>1000</v>
      </c>
      <c r="C9" s="52">
        <v>1000</v>
      </c>
      <c r="D9" s="55" t="s">
        <v>42</v>
      </c>
      <c r="E9" s="17"/>
      <c r="F9" s="30"/>
    </row>
    <row r="10" spans="1:6" ht="24" customHeight="1" thickBot="1" x14ac:dyDescent="0.25">
      <c r="A10" s="26" t="s">
        <v>54</v>
      </c>
      <c r="B10" s="53">
        <f>B9*12</f>
        <v>12000</v>
      </c>
      <c r="C10" s="53">
        <f>C9*12</f>
        <v>12000</v>
      </c>
      <c r="D10" s="55" t="s">
        <v>43</v>
      </c>
      <c r="E10" s="17"/>
      <c r="F10" s="30"/>
    </row>
    <row r="11" spans="1:6" ht="26.25" thickBot="1" x14ac:dyDescent="0.25">
      <c r="A11" s="26" t="s">
        <v>39</v>
      </c>
      <c r="B11" s="19">
        <v>62</v>
      </c>
      <c r="C11" s="19">
        <v>62</v>
      </c>
      <c r="D11" s="55" t="s">
        <v>44</v>
      </c>
      <c r="E11" s="47" t="s">
        <v>28</v>
      </c>
      <c r="F11" s="30"/>
    </row>
    <row r="12" spans="1:6" ht="51" customHeight="1" thickBot="1" x14ac:dyDescent="0.25">
      <c r="A12" s="26" t="s">
        <v>48</v>
      </c>
      <c r="B12" s="28">
        <v>1000</v>
      </c>
      <c r="C12" s="52">
        <v>1000</v>
      </c>
      <c r="D12" s="55" t="s">
        <v>45</v>
      </c>
      <c r="E12" s="47" t="s">
        <v>29</v>
      </c>
      <c r="F12" s="30"/>
    </row>
    <row r="13" spans="1:6" ht="30" hidden="1" customHeight="1" x14ac:dyDescent="0.2">
      <c r="A13" s="14" t="s">
        <v>11</v>
      </c>
      <c r="B13" s="27" t="s">
        <v>12</v>
      </c>
      <c r="C13" s="27" t="s">
        <v>13</v>
      </c>
      <c r="D13" s="27" t="s">
        <v>14</v>
      </c>
      <c r="E13" s="15" t="s">
        <v>10</v>
      </c>
      <c r="F13" s="27"/>
    </row>
    <row r="14" spans="1:6" ht="24" hidden="1" customHeight="1" x14ac:dyDescent="0.2">
      <c r="A14" s="16" t="str">
        <f>B2</f>
        <v>Enter Person 1 details below</v>
      </c>
      <c r="B14" s="30">
        <f>B3</f>
        <v>10000</v>
      </c>
      <c r="C14" s="30">
        <f ca="1">YEAR(TODAY())+B3</f>
        <v>12021</v>
      </c>
      <c r="D14" s="30" t="e">
        <f ca="1">C14+#REF!</f>
        <v>#REF!</v>
      </c>
      <c r="E14" s="17" t="e">
        <f>#REF!/2</f>
        <v>#REF!</v>
      </c>
      <c r="F14" s="30"/>
    </row>
    <row r="15" spans="1:6" ht="24" hidden="1" customHeight="1" x14ac:dyDescent="0.2">
      <c r="A15" s="16" t="str">
        <f>C2</f>
        <v>Enter Person 2 details below</v>
      </c>
      <c r="B15" s="20">
        <f>C3</f>
        <v>10000</v>
      </c>
      <c r="C15" s="30">
        <f ca="1">YEAR(TODAY())+C3</f>
        <v>12021</v>
      </c>
      <c r="D15" s="30" t="e">
        <f ca="1">C15+#REF!</f>
        <v>#REF!</v>
      </c>
      <c r="E15" s="17" t="e">
        <f>#REF!/2</f>
        <v>#REF!</v>
      </c>
      <c r="F15" s="30"/>
    </row>
    <row r="16" spans="1:6" ht="24" hidden="1" customHeight="1" x14ac:dyDescent="0.2">
      <c r="A16" s="16"/>
      <c r="B16" s="16"/>
      <c r="C16" s="30"/>
      <c r="D16" s="30"/>
      <c r="E16" s="17"/>
      <c r="F16" s="30"/>
    </row>
    <row r="17" spans="1:6" ht="24" customHeight="1" thickBot="1" x14ac:dyDescent="0.25">
      <c r="A17" s="70"/>
      <c r="B17" s="71"/>
      <c r="C17" s="71"/>
      <c r="D17" s="71"/>
      <c r="E17" s="71"/>
      <c r="F17" s="72"/>
    </row>
    <row r="18" spans="1:6" ht="48" hidden="1" customHeight="1" x14ac:dyDescent="0.2">
      <c r="A18" s="14" t="s">
        <v>15</v>
      </c>
      <c r="B18" s="14" t="s">
        <v>16</v>
      </c>
      <c r="C18" s="27" t="s">
        <v>17</v>
      </c>
      <c r="D18" s="27" t="s">
        <v>18</v>
      </c>
      <c r="E18" s="27" t="s">
        <v>19</v>
      </c>
      <c r="F18" s="27"/>
    </row>
    <row r="19" spans="1:6" ht="24" hidden="1" customHeight="1" x14ac:dyDescent="0.2">
      <c r="A19" s="29">
        <v>0</v>
      </c>
      <c r="B19" s="29">
        <v>19750</v>
      </c>
      <c r="C19" s="21">
        <v>0.1</v>
      </c>
      <c r="D19" s="29">
        <f t="shared" ref="D19:D25" si="0">IF($B$10+$C$10&gt;B19,B19-A19,MAX($B$10+$C$10-A19,0))</f>
        <v>19750</v>
      </c>
      <c r="E19" s="29" t="e">
        <f>IF(#REF!&gt;B19,B19-A19,MAX(#REF!-A19,0))</f>
        <v>#REF!</v>
      </c>
      <c r="F19" s="29"/>
    </row>
    <row r="20" spans="1:6" ht="24" hidden="1" customHeight="1" x14ac:dyDescent="0.2">
      <c r="A20" s="29">
        <v>19750</v>
      </c>
      <c r="B20" s="29">
        <v>80250</v>
      </c>
      <c r="C20" s="21">
        <v>0.12</v>
      </c>
      <c r="D20" s="29">
        <f t="shared" si="0"/>
        <v>4250</v>
      </c>
      <c r="E20" s="29" t="e">
        <f>IF(#REF!&gt;B20,B20-A20,MAX(#REF!-A20,0))</f>
        <v>#REF!</v>
      </c>
      <c r="F20" s="30"/>
    </row>
    <row r="21" spans="1:6" ht="24" hidden="1" customHeight="1" x14ac:dyDescent="0.2">
      <c r="A21" s="29">
        <f t="shared" ref="A21:A25" si="1">B20</f>
        <v>80250</v>
      </c>
      <c r="B21" s="29">
        <v>171050</v>
      </c>
      <c r="C21" s="21">
        <v>0.22</v>
      </c>
      <c r="D21" s="29">
        <f t="shared" si="0"/>
        <v>0</v>
      </c>
      <c r="E21" s="29" t="e">
        <f>IF(#REF!&gt;B21,B21-A21,MAX(#REF!-A21,0))</f>
        <v>#REF!</v>
      </c>
      <c r="F21" s="30"/>
    </row>
    <row r="22" spans="1:6" ht="24" hidden="1" customHeight="1" x14ac:dyDescent="0.2">
      <c r="A22" s="29">
        <f t="shared" si="1"/>
        <v>171050</v>
      </c>
      <c r="B22" s="29">
        <v>326600</v>
      </c>
      <c r="C22" s="21">
        <v>0.24</v>
      </c>
      <c r="D22" s="29">
        <f t="shared" si="0"/>
        <v>0</v>
      </c>
      <c r="E22" s="29" t="e">
        <f>IF(#REF!&gt;B22,B22-A22,MAX(#REF!-A22,0))</f>
        <v>#REF!</v>
      </c>
      <c r="F22" s="30"/>
    </row>
    <row r="23" spans="1:6" ht="24" hidden="1" customHeight="1" x14ac:dyDescent="0.2">
      <c r="A23" s="29">
        <f t="shared" si="1"/>
        <v>326600</v>
      </c>
      <c r="B23" s="29">
        <v>414700</v>
      </c>
      <c r="C23" s="21">
        <v>0.32</v>
      </c>
      <c r="D23" s="29">
        <f t="shared" si="0"/>
        <v>0</v>
      </c>
      <c r="E23" s="29" t="e">
        <f>IF(#REF!&gt;B23,B23-A23,MAX(#REF!-A23,0))</f>
        <v>#REF!</v>
      </c>
      <c r="F23" s="30"/>
    </row>
    <row r="24" spans="1:6" ht="24" hidden="1" customHeight="1" x14ac:dyDescent="0.2">
      <c r="A24" s="29">
        <f t="shared" si="1"/>
        <v>414700</v>
      </c>
      <c r="B24" s="29">
        <v>622050</v>
      </c>
      <c r="C24" s="21">
        <v>0.35</v>
      </c>
      <c r="D24" s="29">
        <f t="shared" si="0"/>
        <v>0</v>
      </c>
      <c r="E24" s="20" t="e">
        <f>IF(#REF!&gt;B24,B24-A24,MAX(#REF!-A24,0))</f>
        <v>#REF!</v>
      </c>
      <c r="F24" s="30"/>
    </row>
    <row r="25" spans="1:6" ht="24" hidden="1" customHeight="1" x14ac:dyDescent="0.2">
      <c r="A25" s="29">
        <f t="shared" si="1"/>
        <v>622050</v>
      </c>
      <c r="B25" s="29">
        <v>10000000</v>
      </c>
      <c r="C25" s="21">
        <v>0.37</v>
      </c>
      <c r="D25" s="29">
        <f t="shared" si="0"/>
        <v>0</v>
      </c>
      <c r="E25" s="20" t="e">
        <f>IF(#REF!&gt;B25,B25-A25,MAX(#REF!-A25,0))</f>
        <v>#REF!</v>
      </c>
      <c r="F25" s="30"/>
    </row>
    <row r="26" spans="1:6" ht="24" hidden="1" customHeight="1" x14ac:dyDescent="0.2">
      <c r="A26" s="16"/>
      <c r="B26" s="16"/>
      <c r="C26" s="30"/>
      <c r="D26" s="30"/>
      <c r="E26" s="30"/>
      <c r="F26" s="30"/>
    </row>
    <row r="27" spans="1:6" ht="24" hidden="1" customHeight="1" x14ac:dyDescent="0.2">
      <c r="A27" s="16" t="s">
        <v>20</v>
      </c>
      <c r="B27" s="16"/>
      <c r="C27" s="30"/>
      <c r="D27" s="29">
        <f>SUMPRODUCT(C19:C21,D19:D21)</f>
        <v>2485</v>
      </c>
      <c r="E27" s="29" t="e">
        <f>SUMPRODUCT(C19:C25,E19:E25)</f>
        <v>#REF!</v>
      </c>
      <c r="F27" s="29"/>
    </row>
    <row r="28" spans="1:6" ht="24" hidden="1" customHeight="1" x14ac:dyDescent="0.2">
      <c r="A28" s="16" t="s">
        <v>21</v>
      </c>
      <c r="B28" s="16"/>
      <c r="C28" s="30"/>
      <c r="D28" s="22">
        <f>D27/B10</f>
        <v>0.20708333333333334</v>
      </c>
      <c r="E28" s="22" t="e">
        <f>E27/#REF!</f>
        <v>#REF!</v>
      </c>
      <c r="F28" s="22"/>
    </row>
    <row r="29" spans="1:6" ht="24" hidden="1" customHeight="1" x14ac:dyDescent="0.2">
      <c r="A29" s="16"/>
      <c r="B29" s="16"/>
      <c r="C29" s="30"/>
      <c r="D29" s="30"/>
      <c r="E29" s="30"/>
      <c r="F29" s="30"/>
    </row>
    <row r="30" spans="1:6" ht="24" hidden="1" customHeight="1" x14ac:dyDescent="0.2">
      <c r="A30" s="16" t="s">
        <v>22</v>
      </c>
      <c r="B30" s="69"/>
      <c r="C30" s="67"/>
      <c r="D30" s="30" t="s">
        <v>23</v>
      </c>
      <c r="E30" s="23">
        <f>IFERROR(D28,0)</f>
        <v>0.20708333333333334</v>
      </c>
      <c r="F30" s="30" t="s">
        <v>24</v>
      </c>
    </row>
    <row r="31" spans="1:6" ht="24" hidden="1" customHeight="1" x14ac:dyDescent="0.2">
      <c r="A31" s="16" t="s">
        <v>25</v>
      </c>
      <c r="B31" s="69"/>
      <c r="C31" s="67"/>
      <c r="D31" s="30" t="s">
        <v>26</v>
      </c>
      <c r="E31" s="23">
        <f>IFERROR(E28,0)</f>
        <v>0</v>
      </c>
      <c r="F31" s="30" t="s">
        <v>27</v>
      </c>
    </row>
    <row r="32" spans="1:6" ht="24" hidden="1" customHeight="1" x14ac:dyDescent="0.2">
      <c r="A32" s="16"/>
      <c r="B32" s="16"/>
      <c r="C32" s="30"/>
      <c r="D32" s="30"/>
      <c r="E32" s="30"/>
      <c r="F32" s="30"/>
    </row>
    <row r="33" spans="1:12" ht="24" customHeight="1" thickBot="1" x14ac:dyDescent="0.25">
      <c r="A33" s="66"/>
      <c r="B33" s="67"/>
      <c r="C33" s="67"/>
      <c r="D33" s="67"/>
      <c r="E33" s="67"/>
      <c r="F33" s="67"/>
    </row>
    <row r="34" spans="1:12" ht="24" customHeight="1" thickBot="1" x14ac:dyDescent="0.25">
      <c r="A34" s="68" t="s">
        <v>8</v>
      </c>
      <c r="B34" s="67"/>
      <c r="C34" s="67"/>
      <c r="D34" s="67"/>
      <c r="E34" s="67"/>
      <c r="F34" s="67"/>
    </row>
    <row r="35" spans="1:12" ht="24" customHeight="1" x14ac:dyDescent="0.2"/>
    <row r="36" spans="1:12" ht="24" customHeight="1" x14ac:dyDescent="0.2"/>
    <row r="37" spans="1:12" ht="24" customHeight="1" x14ac:dyDescent="0.2">
      <c r="C37" s="33"/>
      <c r="D37" s="33"/>
      <c r="E37" s="32"/>
    </row>
    <row r="38" spans="1:12" ht="24" customHeight="1" x14ac:dyDescent="0.2">
      <c r="C38" s="33"/>
      <c r="D38" s="33"/>
      <c r="F38" s="32"/>
    </row>
    <row r="39" spans="1:12" ht="24" customHeight="1" x14ac:dyDescent="0.2">
      <c r="B39" s="31"/>
      <c r="C39" s="31"/>
      <c r="D39" s="31"/>
      <c r="F39" s="32"/>
    </row>
    <row r="40" spans="1:12" ht="24" customHeight="1" x14ac:dyDescent="0.2"/>
    <row r="41" spans="1:12" ht="24" customHeight="1" x14ac:dyDescent="0.25">
      <c r="L41" s="37"/>
    </row>
    <row r="42" spans="1:12" ht="24" customHeight="1" x14ac:dyDescent="0.2">
      <c r="E42" s="32"/>
      <c r="F42" s="32"/>
      <c r="G42" s="32"/>
      <c r="H42" s="32"/>
      <c r="I42" s="32"/>
      <c r="J42" s="32"/>
    </row>
    <row r="43" spans="1:12" ht="24" customHeight="1" x14ac:dyDescent="0.2">
      <c r="G43" s="32"/>
      <c r="H43" s="32"/>
      <c r="I43" s="32"/>
      <c r="J43" s="32"/>
    </row>
    <row r="44" spans="1:12" ht="24" customHeight="1" x14ac:dyDescent="0.2">
      <c r="D44" s="34"/>
      <c r="E44" s="32"/>
      <c r="F44" s="32"/>
      <c r="G44" s="32"/>
      <c r="H44" s="32"/>
      <c r="I44" s="32"/>
      <c r="J44" s="32"/>
    </row>
    <row r="45" spans="1:12" ht="24" customHeight="1" x14ac:dyDescent="0.2">
      <c r="D45" s="34"/>
      <c r="E45" s="32"/>
      <c r="F45" s="32"/>
      <c r="G45" s="32"/>
      <c r="H45" s="32"/>
      <c r="I45" s="32"/>
      <c r="J45" s="32"/>
    </row>
    <row r="46" spans="1:12" ht="24" customHeight="1" x14ac:dyDescent="0.2">
      <c r="F46" s="32"/>
      <c r="H46" s="32"/>
      <c r="J46" s="32"/>
    </row>
    <row r="47" spans="1:12" ht="24" customHeight="1" x14ac:dyDescent="0.2">
      <c r="J47" s="32"/>
      <c r="L47" s="25"/>
    </row>
    <row r="48" spans="1:12" ht="24" customHeight="1" x14ac:dyDescent="0.2">
      <c r="L48" s="25"/>
    </row>
    <row r="49" spans="3:12" ht="24" customHeight="1" x14ac:dyDescent="0.2">
      <c r="C49" s="34"/>
      <c r="G49" s="31"/>
      <c r="H49" s="35"/>
      <c r="L49" s="25"/>
    </row>
    <row r="50" spans="3:12" ht="24" customHeight="1" x14ac:dyDescent="0.2">
      <c r="C50" s="35"/>
      <c r="E50" s="35"/>
      <c r="G50" s="31"/>
      <c r="H50" s="35"/>
    </row>
    <row r="51" spans="3:12" ht="24" customHeight="1" x14ac:dyDescent="0.2">
      <c r="C51" s="35"/>
      <c r="E51" s="35"/>
      <c r="G51" s="31"/>
      <c r="H51" s="35"/>
    </row>
    <row r="52" spans="3:12" ht="24" customHeight="1" x14ac:dyDescent="0.2">
      <c r="C52" s="35"/>
      <c r="E52" s="35"/>
      <c r="G52" s="31"/>
      <c r="H52" s="35"/>
    </row>
    <row r="53" spans="3:12" ht="24" customHeight="1" x14ac:dyDescent="0.2">
      <c r="C53" s="35"/>
      <c r="E53" s="35"/>
      <c r="G53" s="31"/>
      <c r="H53" s="35"/>
    </row>
    <row r="54" spans="3:12" ht="24" customHeight="1" x14ac:dyDescent="0.2">
      <c r="C54" s="35"/>
      <c r="E54" s="35"/>
      <c r="G54" s="31"/>
      <c r="H54" s="35"/>
    </row>
    <row r="55" spans="3:12" ht="24" customHeight="1" x14ac:dyDescent="0.2">
      <c r="C55" s="35"/>
      <c r="E55" s="35"/>
      <c r="G55" s="31"/>
      <c r="H55" s="35"/>
    </row>
    <row r="56" spans="3:12" ht="24" customHeight="1" x14ac:dyDescent="0.2">
      <c r="C56" s="35"/>
      <c r="E56" s="35"/>
      <c r="G56" s="31"/>
      <c r="H56" s="35"/>
    </row>
    <row r="57" spans="3:12" ht="24" customHeight="1" x14ac:dyDescent="0.2">
      <c r="C57" s="35"/>
      <c r="E57" s="35"/>
      <c r="G57" s="31"/>
      <c r="H57" s="35"/>
    </row>
    <row r="58" spans="3:12" ht="24" customHeight="1" x14ac:dyDescent="0.2">
      <c r="C58" s="35"/>
      <c r="E58" s="35"/>
      <c r="G58" s="31"/>
      <c r="H58" s="35"/>
    </row>
    <row r="59" spans="3:12" ht="24" customHeight="1" x14ac:dyDescent="0.2">
      <c r="C59" s="35"/>
      <c r="E59" s="35"/>
      <c r="G59" s="31"/>
      <c r="H59" s="35"/>
    </row>
    <row r="60" spans="3:12" ht="24" customHeight="1" x14ac:dyDescent="0.2">
      <c r="C60" s="35"/>
      <c r="E60" s="35"/>
      <c r="G60" s="31"/>
      <c r="H60" s="35"/>
    </row>
    <row r="61" spans="3:12" ht="24" customHeight="1" x14ac:dyDescent="0.2">
      <c r="C61" s="35"/>
      <c r="E61" s="35"/>
      <c r="G61" s="31"/>
      <c r="H61" s="35"/>
    </row>
    <row r="62" spans="3:12" ht="24" customHeight="1" x14ac:dyDescent="0.2">
      <c r="C62" s="35"/>
      <c r="E62" s="35"/>
      <c r="G62" s="31"/>
      <c r="H62" s="35"/>
    </row>
    <row r="63" spans="3:12" ht="24" customHeight="1" x14ac:dyDescent="0.2">
      <c r="C63" s="35"/>
      <c r="E63" s="35"/>
      <c r="G63" s="31"/>
      <c r="H63" s="35"/>
    </row>
    <row r="64" spans="3:12" ht="24" customHeight="1" x14ac:dyDescent="0.2">
      <c r="C64" s="35"/>
      <c r="E64" s="35"/>
      <c r="G64" s="31"/>
      <c r="H64" s="35"/>
    </row>
    <row r="65" spans="3:8" ht="24" customHeight="1" x14ac:dyDescent="0.2">
      <c r="C65" s="35"/>
      <c r="E65" s="35"/>
      <c r="G65" s="31"/>
      <c r="H65" s="35"/>
    </row>
    <row r="66" spans="3:8" ht="24" customHeight="1" x14ac:dyDescent="0.2">
      <c r="C66" s="35"/>
      <c r="E66" s="35"/>
      <c r="G66" s="31"/>
      <c r="H66" s="35"/>
    </row>
    <row r="67" spans="3:8" ht="24" customHeight="1" x14ac:dyDescent="0.2">
      <c r="C67" s="35"/>
      <c r="E67" s="35"/>
      <c r="G67" s="31"/>
      <c r="H67" s="35"/>
    </row>
    <row r="68" spans="3:8" ht="24" customHeight="1" x14ac:dyDescent="0.2">
      <c r="C68" s="35"/>
      <c r="E68" s="35"/>
      <c r="G68" s="31"/>
      <c r="H68" s="35"/>
    </row>
    <row r="69" spans="3:8" ht="24" customHeight="1" x14ac:dyDescent="0.2">
      <c r="C69" s="35"/>
      <c r="E69" s="35"/>
      <c r="G69" s="31"/>
      <c r="H69" s="35"/>
    </row>
    <row r="70" spans="3:8" ht="24" customHeight="1" x14ac:dyDescent="0.2">
      <c r="C70" s="35"/>
      <c r="E70" s="35"/>
      <c r="G70" s="31"/>
      <c r="H70" s="35"/>
    </row>
    <row r="71" spans="3:8" ht="24" customHeight="1" x14ac:dyDescent="0.2">
      <c r="C71" s="35"/>
      <c r="E71" s="35"/>
      <c r="G71" s="31"/>
      <c r="H71" s="35"/>
    </row>
    <row r="72" spans="3:8" ht="24" customHeight="1" x14ac:dyDescent="0.2"/>
    <row r="73" spans="3:8" ht="24" customHeight="1" x14ac:dyDescent="0.2"/>
    <row r="74" spans="3:8" ht="24" customHeight="1" x14ac:dyDescent="0.2"/>
    <row r="75" spans="3:8" ht="24" customHeight="1" x14ac:dyDescent="0.2"/>
    <row r="76" spans="3:8" ht="24" customHeight="1" x14ac:dyDescent="0.2"/>
    <row r="77" spans="3:8" ht="24" customHeight="1" x14ac:dyDescent="0.2"/>
    <row r="78" spans="3:8" ht="24" customHeight="1" x14ac:dyDescent="0.2"/>
    <row r="79" spans="3:8" ht="24" customHeight="1" x14ac:dyDescent="0.2"/>
    <row r="80" spans="3:8" ht="24" customHeight="1" x14ac:dyDescent="0.2"/>
    <row r="81" ht="24" customHeight="1" x14ac:dyDescent="0.2"/>
    <row r="82" ht="24" customHeight="1" x14ac:dyDescent="0.2"/>
    <row r="83" ht="24" customHeight="1" x14ac:dyDescent="0.2"/>
    <row r="84" ht="24" customHeight="1" x14ac:dyDescent="0.2"/>
    <row r="85" ht="24" customHeight="1" x14ac:dyDescent="0.2"/>
    <row r="86" ht="24" customHeight="1" x14ac:dyDescent="0.2"/>
    <row r="87" ht="24" customHeight="1" x14ac:dyDescent="0.2"/>
    <row r="88" ht="24" customHeight="1" x14ac:dyDescent="0.2"/>
    <row r="89" ht="24" customHeight="1" x14ac:dyDescent="0.2"/>
    <row r="90" ht="24" customHeight="1" x14ac:dyDescent="0.2"/>
    <row r="91" ht="24" customHeight="1" x14ac:dyDescent="0.2"/>
    <row r="92" ht="24" customHeight="1" x14ac:dyDescent="0.2"/>
    <row r="93" ht="24" customHeight="1" x14ac:dyDescent="0.2"/>
    <row r="94" ht="24" customHeight="1" x14ac:dyDescent="0.2"/>
    <row r="95" ht="24" customHeight="1" x14ac:dyDescent="0.2"/>
    <row r="96" ht="24" customHeight="1" x14ac:dyDescent="0.2"/>
    <row r="97" ht="24" customHeight="1" x14ac:dyDescent="0.2"/>
    <row r="98" ht="24" customHeight="1" x14ac:dyDescent="0.2"/>
    <row r="99" ht="24" customHeight="1" x14ac:dyDescent="0.2"/>
    <row r="100" ht="24" customHeight="1" x14ac:dyDescent="0.2"/>
    <row r="101" ht="24" customHeight="1" x14ac:dyDescent="0.2"/>
    <row r="102" ht="24" customHeight="1" x14ac:dyDescent="0.2"/>
    <row r="103" ht="24" customHeight="1" x14ac:dyDescent="0.2"/>
    <row r="104" ht="24" customHeight="1" x14ac:dyDescent="0.2"/>
    <row r="105" ht="24" customHeight="1" x14ac:dyDescent="0.2"/>
    <row r="106" ht="24" customHeight="1" x14ac:dyDescent="0.2"/>
    <row r="107" ht="24" customHeight="1" x14ac:dyDescent="0.2"/>
    <row r="108" ht="24" customHeight="1" x14ac:dyDescent="0.2"/>
    <row r="109" ht="24" customHeight="1" x14ac:dyDescent="0.2"/>
    <row r="110" ht="24" customHeight="1" x14ac:dyDescent="0.2"/>
    <row r="111" ht="24" customHeight="1" x14ac:dyDescent="0.2"/>
    <row r="112" ht="24" customHeight="1" x14ac:dyDescent="0.2"/>
    <row r="113" ht="24" customHeight="1" x14ac:dyDescent="0.2"/>
    <row r="114" ht="24" customHeight="1" x14ac:dyDescent="0.2"/>
    <row r="115" ht="24" customHeight="1" x14ac:dyDescent="0.2"/>
    <row r="116" ht="24" customHeight="1" x14ac:dyDescent="0.2"/>
    <row r="117" ht="24" customHeight="1" x14ac:dyDescent="0.2"/>
    <row r="118" ht="24" customHeight="1" x14ac:dyDescent="0.2"/>
    <row r="119" ht="24" customHeight="1" x14ac:dyDescent="0.2"/>
    <row r="120" ht="24" customHeight="1" x14ac:dyDescent="0.2"/>
    <row r="121" ht="24" customHeight="1" x14ac:dyDescent="0.2"/>
    <row r="122" ht="24" customHeight="1" x14ac:dyDescent="0.2"/>
    <row r="123" ht="24" customHeight="1" x14ac:dyDescent="0.2"/>
    <row r="124" ht="24" customHeight="1" x14ac:dyDescent="0.2"/>
    <row r="125" ht="24" customHeight="1" x14ac:dyDescent="0.2"/>
    <row r="126" ht="24" customHeight="1" x14ac:dyDescent="0.2"/>
    <row r="127" ht="24" customHeight="1" x14ac:dyDescent="0.2"/>
    <row r="128" ht="24" customHeight="1" x14ac:dyDescent="0.2"/>
    <row r="129" ht="24" customHeight="1" x14ac:dyDescent="0.2"/>
    <row r="130" ht="24" customHeight="1" x14ac:dyDescent="0.2"/>
    <row r="131" ht="24" customHeight="1" x14ac:dyDescent="0.2"/>
    <row r="132" ht="24" customHeight="1" x14ac:dyDescent="0.2"/>
    <row r="133" ht="24" customHeight="1" x14ac:dyDescent="0.2"/>
    <row r="134" ht="24" customHeight="1" x14ac:dyDescent="0.2"/>
    <row r="135" ht="24" customHeight="1" x14ac:dyDescent="0.2"/>
    <row r="136" ht="24" customHeight="1" x14ac:dyDescent="0.2"/>
    <row r="137" ht="24" customHeight="1" x14ac:dyDescent="0.2"/>
    <row r="138" ht="24" customHeight="1" x14ac:dyDescent="0.2"/>
    <row r="139" ht="24" customHeight="1" x14ac:dyDescent="0.2"/>
    <row r="140" ht="24" customHeight="1" x14ac:dyDescent="0.2"/>
    <row r="141" ht="24" customHeight="1" x14ac:dyDescent="0.2"/>
    <row r="142" ht="24" customHeight="1" x14ac:dyDescent="0.2"/>
    <row r="143" ht="24" customHeight="1" x14ac:dyDescent="0.2"/>
    <row r="144" ht="24" customHeight="1" x14ac:dyDescent="0.2"/>
    <row r="145" ht="24" customHeight="1" x14ac:dyDescent="0.2"/>
    <row r="146" ht="24" customHeight="1" x14ac:dyDescent="0.2"/>
    <row r="147" ht="24" customHeight="1" x14ac:dyDescent="0.2"/>
    <row r="148" ht="24" customHeight="1" x14ac:dyDescent="0.2"/>
    <row r="149" ht="24" customHeight="1" x14ac:dyDescent="0.2"/>
    <row r="150" ht="24" customHeight="1" x14ac:dyDescent="0.2"/>
    <row r="151" ht="24" customHeight="1" x14ac:dyDescent="0.2"/>
    <row r="152" ht="24" customHeight="1" x14ac:dyDescent="0.2"/>
    <row r="153" ht="24" customHeight="1" x14ac:dyDescent="0.2"/>
    <row r="154" ht="24" customHeight="1" x14ac:dyDescent="0.2"/>
    <row r="155" ht="24" customHeight="1" x14ac:dyDescent="0.2"/>
    <row r="156" ht="24" customHeight="1" x14ac:dyDescent="0.2"/>
    <row r="157" ht="24" customHeight="1" x14ac:dyDescent="0.2"/>
    <row r="158" ht="24" customHeight="1" x14ac:dyDescent="0.2"/>
    <row r="159" ht="24" customHeight="1" x14ac:dyDescent="0.2"/>
    <row r="160" ht="24" customHeight="1" x14ac:dyDescent="0.2"/>
    <row r="161" ht="24" customHeight="1" x14ac:dyDescent="0.2"/>
    <row r="162" ht="24" customHeight="1" x14ac:dyDescent="0.2"/>
    <row r="163" ht="24" customHeight="1" x14ac:dyDescent="0.2"/>
    <row r="164" ht="24" customHeight="1" x14ac:dyDescent="0.2"/>
    <row r="165" ht="24" customHeight="1" x14ac:dyDescent="0.2"/>
    <row r="166" ht="24" customHeight="1" x14ac:dyDescent="0.2"/>
    <row r="167" ht="24" customHeight="1" x14ac:dyDescent="0.2"/>
    <row r="168" ht="24" customHeight="1" x14ac:dyDescent="0.2"/>
    <row r="169" ht="24" customHeight="1" x14ac:dyDescent="0.2"/>
    <row r="170" ht="24" customHeight="1" x14ac:dyDescent="0.2"/>
    <row r="171" ht="24" customHeight="1" x14ac:dyDescent="0.2"/>
    <row r="172" ht="24" customHeight="1" x14ac:dyDescent="0.2"/>
    <row r="173" ht="24" customHeight="1" x14ac:dyDescent="0.2"/>
    <row r="174" ht="24" customHeight="1" x14ac:dyDescent="0.2"/>
    <row r="175" ht="24" customHeight="1" x14ac:dyDescent="0.2"/>
    <row r="176" ht="24" customHeight="1" x14ac:dyDescent="0.2"/>
    <row r="177" ht="24" customHeight="1" x14ac:dyDescent="0.2"/>
    <row r="178" ht="24" customHeight="1" x14ac:dyDescent="0.2"/>
    <row r="179" ht="24" customHeight="1" x14ac:dyDescent="0.2"/>
    <row r="180" ht="24" customHeight="1" x14ac:dyDescent="0.2"/>
    <row r="181" ht="24" customHeight="1" x14ac:dyDescent="0.2"/>
    <row r="182" ht="24" customHeight="1" x14ac:dyDescent="0.2"/>
    <row r="183" ht="24" customHeight="1" x14ac:dyDescent="0.2"/>
    <row r="184" ht="24" customHeight="1" x14ac:dyDescent="0.2"/>
    <row r="185" ht="24" customHeight="1" x14ac:dyDescent="0.2"/>
    <row r="186" ht="24" customHeight="1" x14ac:dyDescent="0.2"/>
    <row r="187" ht="24" customHeight="1" x14ac:dyDescent="0.2"/>
    <row r="188" ht="24" customHeight="1" x14ac:dyDescent="0.2"/>
    <row r="189" ht="24" customHeight="1" x14ac:dyDescent="0.2"/>
    <row r="190" ht="24" customHeight="1" x14ac:dyDescent="0.2"/>
    <row r="191" ht="24" customHeight="1" x14ac:dyDescent="0.2"/>
    <row r="192" ht="24" customHeight="1" x14ac:dyDescent="0.2"/>
    <row r="193" ht="24" customHeight="1" x14ac:dyDescent="0.2"/>
    <row r="194" ht="24" customHeight="1" x14ac:dyDescent="0.2"/>
    <row r="195" ht="24" customHeight="1" x14ac:dyDescent="0.2"/>
    <row r="196" ht="24" customHeight="1" x14ac:dyDescent="0.2"/>
    <row r="197" ht="24" customHeight="1" x14ac:dyDescent="0.2"/>
    <row r="198" ht="24" customHeight="1" x14ac:dyDescent="0.2"/>
    <row r="199" ht="24" customHeight="1" x14ac:dyDescent="0.2"/>
    <row r="200" ht="24" customHeight="1" x14ac:dyDescent="0.2"/>
    <row r="201" ht="24" customHeight="1" x14ac:dyDescent="0.2"/>
    <row r="202" ht="24" customHeight="1" x14ac:dyDescent="0.2"/>
    <row r="203" ht="24" customHeight="1" x14ac:dyDescent="0.2"/>
    <row r="204" ht="24" customHeight="1" x14ac:dyDescent="0.2"/>
    <row r="205" ht="24" customHeight="1" x14ac:dyDescent="0.2"/>
    <row r="206" ht="24" customHeight="1" x14ac:dyDescent="0.2"/>
    <row r="207" ht="24" customHeight="1" x14ac:dyDescent="0.2"/>
    <row r="208" ht="24" customHeight="1" x14ac:dyDescent="0.2"/>
    <row r="209" ht="24" customHeight="1" x14ac:dyDescent="0.2"/>
    <row r="210" ht="24" customHeight="1" x14ac:dyDescent="0.2"/>
    <row r="211" ht="24" customHeight="1" x14ac:dyDescent="0.2"/>
    <row r="212" ht="24" customHeight="1" x14ac:dyDescent="0.2"/>
    <row r="213" ht="24" customHeight="1" x14ac:dyDescent="0.2"/>
    <row r="214" ht="24" customHeight="1" x14ac:dyDescent="0.2"/>
    <row r="215" ht="24" customHeight="1" x14ac:dyDescent="0.2"/>
    <row r="216" ht="24" customHeight="1" x14ac:dyDescent="0.2"/>
    <row r="217" ht="24" customHeight="1" x14ac:dyDescent="0.2"/>
    <row r="218" ht="24" customHeight="1" x14ac:dyDescent="0.2"/>
    <row r="219" ht="24" customHeight="1" x14ac:dyDescent="0.2"/>
    <row r="220" ht="24" customHeight="1" x14ac:dyDescent="0.2"/>
    <row r="221" ht="24" customHeight="1" x14ac:dyDescent="0.2"/>
    <row r="222" ht="24" customHeight="1" x14ac:dyDescent="0.2"/>
    <row r="223" ht="24" customHeight="1" x14ac:dyDescent="0.2"/>
    <row r="224" ht="24" customHeight="1" x14ac:dyDescent="0.2"/>
    <row r="225" ht="24" customHeight="1" x14ac:dyDescent="0.2"/>
    <row r="226" ht="24" customHeight="1" x14ac:dyDescent="0.2"/>
    <row r="227" ht="24" customHeight="1" x14ac:dyDescent="0.2"/>
    <row r="228" ht="24" customHeight="1" x14ac:dyDescent="0.2"/>
    <row r="229" ht="24" customHeight="1" x14ac:dyDescent="0.2"/>
    <row r="230" ht="24" customHeight="1" x14ac:dyDescent="0.2"/>
    <row r="231" ht="24" customHeight="1" x14ac:dyDescent="0.2"/>
    <row r="232" ht="24" customHeight="1" x14ac:dyDescent="0.2"/>
    <row r="233" ht="24" customHeight="1" x14ac:dyDescent="0.2"/>
    <row r="234" ht="24" customHeight="1" x14ac:dyDescent="0.2"/>
    <row r="235" ht="24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6">
    <mergeCell ref="B1:D1"/>
    <mergeCell ref="A33:F33"/>
    <mergeCell ref="A34:F34"/>
    <mergeCell ref="B30:C30"/>
    <mergeCell ref="B31:C31"/>
    <mergeCell ref="A17:F17"/>
  </mergeCells>
  <conditionalFormatting sqref="H70:H71">
    <cfRule type="expression" dxfId="2" priority="1">
      <formula>IF(H70&gt;G70,TRUE,FALSE)</formula>
    </cfRule>
  </conditionalFormatting>
  <hyperlinks>
    <hyperlink ref="E11" r:id="rId1" xr:uid="{10234106-78D7-4025-A4B5-8153AFCB8331}"/>
    <hyperlink ref="E12" r:id="rId2" xr:uid="{7112D2F7-1DA9-422E-865A-C96DBBA58766}"/>
  </hyperlinks>
  <pageMargins left="0.7" right="0.7" top="0.75" bottom="0.75" header="0" footer="0"/>
  <pageSetup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BDDEF-4213-40C4-8EF7-E4AB6D40A446}">
  <dimension ref="A1:F108"/>
  <sheetViews>
    <sheetView workbookViewId="0">
      <selection activeCell="A3" sqref="A3"/>
    </sheetView>
  </sheetViews>
  <sheetFormatPr defaultRowHeight="14.25" x14ac:dyDescent="0.2"/>
  <cols>
    <col min="1" max="1" width="40.375" bestFit="1" customWidth="1"/>
    <col min="2" max="2" width="20.5" bestFit="1" customWidth="1"/>
    <col min="3" max="3" width="21.875" bestFit="1" customWidth="1"/>
    <col min="4" max="4" width="36.875" customWidth="1"/>
    <col min="5" max="5" width="24.625" bestFit="1" customWidth="1"/>
    <col min="6" max="6" width="35.625" bestFit="1" customWidth="1"/>
    <col min="8" max="8" width="11.5" bestFit="1" customWidth="1"/>
    <col min="9" max="9" width="10.5" bestFit="1" customWidth="1"/>
  </cols>
  <sheetData>
    <row r="1" spans="1:6" ht="47.25" customHeight="1" thickBot="1" x14ac:dyDescent="0.25">
      <c r="A1" s="51" t="s">
        <v>31</v>
      </c>
      <c r="B1" s="59"/>
      <c r="C1" s="39">
        <f ca="1">'Retirement income worksheet'!E1</f>
        <v>44197</v>
      </c>
    </row>
    <row r="2" spans="1:6" ht="15" thickBot="1" x14ac:dyDescent="0.25">
      <c r="A2" s="41" t="str">
        <f>'Client Info'!B2</f>
        <v>Enter Person 1 Name and Age On Client Info Tab</v>
      </c>
      <c r="B2" s="61" t="s">
        <v>49</v>
      </c>
      <c r="C2" s="61" t="s">
        <v>50</v>
      </c>
      <c r="D2" s="61" t="s">
        <v>51</v>
      </c>
      <c r="E2" s="61" t="s">
        <v>52</v>
      </c>
      <c r="F2" s="61" t="str">
        <f>CONCATENATE("Income Produced @ ", 'Retirement income worksheet'!B8*100, "% Growth Per Year")</f>
        <v>Income Produced @ 4% Growth Per Year</v>
      </c>
    </row>
    <row r="3" spans="1:6" ht="15" thickBot="1" x14ac:dyDescent="0.25">
      <c r="A3" s="40">
        <f>'Client Info'!D2</f>
        <v>20</v>
      </c>
      <c r="B3" s="48">
        <f>'Retirement income worksheet'!B3</f>
        <v>10000</v>
      </c>
      <c r="C3" s="42">
        <f>'Retirement income worksheet'!B4</f>
        <v>325</v>
      </c>
      <c r="D3" s="42">
        <v>0</v>
      </c>
      <c r="E3" s="42">
        <f>'Retirement income worksheet'!B10</f>
        <v>12000</v>
      </c>
      <c r="F3" s="42">
        <f>(B3+D3)*'Retirement income worksheet'!$B$8+IF(A3&gt;='Retirement income worksheet'!$B$11,'Retirement income worksheet'!$B$12*12,0)</f>
        <v>400</v>
      </c>
    </row>
    <row r="4" spans="1:6" ht="15" thickBot="1" x14ac:dyDescent="0.25">
      <c r="A4" s="40">
        <f>A3+1</f>
        <v>21</v>
      </c>
      <c r="B4" s="49">
        <f>FV('Retirement income worksheet'!$B$6,1,0,-'Retirement income analysis'!B3)</f>
        <v>10600</v>
      </c>
      <c r="C4" s="42">
        <f>C3</f>
        <v>325</v>
      </c>
      <c r="D4" s="43">
        <f>C3*(((1+'Retirement income worksheet'!$B$6/12)^12-1)/('Retirement income worksheet'!$B$6/12))</f>
        <v>4009.0577711923447</v>
      </c>
      <c r="E4" s="43">
        <f>FV('Retirement income worksheet'!$B$7,1,0,-'Retirement income analysis'!E3)</f>
        <v>12480</v>
      </c>
      <c r="F4" s="42">
        <f>(B4+D4)*'Retirement income worksheet'!$B$8+IF(A4&gt;='Retirement income worksheet'!$B$11,'Retirement income worksheet'!$B$12*12,0)</f>
        <v>584.36231084769383</v>
      </c>
    </row>
    <row r="5" spans="1:6" ht="15" thickBot="1" x14ac:dyDescent="0.25">
      <c r="A5" s="40">
        <f t="shared" ref="A5:A6" si="0">A4+1</f>
        <v>22</v>
      </c>
      <c r="B5" s="49">
        <f>FV('Retirement income worksheet'!$B$6,1,0,-'Retirement income analysis'!B4)</f>
        <v>11236</v>
      </c>
      <c r="C5" s="42">
        <f t="shared" ref="C5:C6" si="1">C4</f>
        <v>325</v>
      </c>
      <c r="D5" s="43">
        <f>$D$4+D4*(1+'Retirement income worksheet'!$B$6)</f>
        <v>8258.6590086562301</v>
      </c>
      <c r="E5" s="43">
        <f>FV('Retirement income worksheet'!$B$7,1,0,-'Retirement income analysis'!E4)</f>
        <v>12979.2</v>
      </c>
      <c r="F5" s="42">
        <f>(B5+D5)*'Retirement income worksheet'!$B$8+IF(A5&gt;='Retirement income worksheet'!$B$11,'Retirement income worksheet'!$B$12*12,0)</f>
        <v>779.78636034624913</v>
      </c>
    </row>
    <row r="6" spans="1:6" ht="15" thickBot="1" x14ac:dyDescent="0.25">
      <c r="A6" s="40">
        <f t="shared" si="0"/>
        <v>23</v>
      </c>
      <c r="B6" s="49">
        <f>FV('Retirement income worksheet'!$B$6,1,0,-'Retirement income analysis'!B5)</f>
        <v>11910.16</v>
      </c>
      <c r="C6" s="42">
        <f t="shared" si="1"/>
        <v>325</v>
      </c>
      <c r="D6" s="43">
        <f>$D$4+D5*(1+'Retirement income worksheet'!$B$6)</f>
        <v>12763.236320367949</v>
      </c>
      <c r="E6" s="43">
        <f>FV('Retirement income worksheet'!$B$7,1,0,-'Retirement income analysis'!E5)</f>
        <v>13498.368</v>
      </c>
      <c r="F6" s="42">
        <f>(B6+D6)*'Retirement income worksheet'!$B$8+IF(A6&gt;='Retirement income worksheet'!$B$11,'Retirement income worksheet'!$B$12*12,0)</f>
        <v>986.93585281471792</v>
      </c>
    </row>
    <row r="7" spans="1:6" ht="15" thickBot="1" x14ac:dyDescent="0.25">
      <c r="A7" s="40">
        <f t="shared" ref="A7" si="2">A6+1</f>
        <v>24</v>
      </c>
      <c r="B7" s="49">
        <f>FV('Retirement income worksheet'!$B$6,1,0,-'Retirement income analysis'!B6)</f>
        <v>12624.7696</v>
      </c>
      <c r="C7" s="42">
        <f t="shared" ref="C7" si="3">C6</f>
        <v>325</v>
      </c>
      <c r="D7" s="43">
        <f>$D$4+D6*(1+'Retirement income worksheet'!$B$6)</f>
        <v>17538.088270782369</v>
      </c>
      <c r="E7" s="43">
        <f>FV('Retirement income worksheet'!$B$7,1,0,-'Retirement income analysis'!E6)</f>
        <v>14038.302720000002</v>
      </c>
      <c r="F7" s="42">
        <f>(B7+D7)*'Retirement income worksheet'!$B$8+IF(A7&gt;='Retirement income worksheet'!$B$11,'Retirement income worksheet'!$B$12*12,0)</f>
        <v>1206.5143148312948</v>
      </c>
    </row>
    <row r="8" spans="1:6" ht="15" thickBot="1" x14ac:dyDescent="0.25">
      <c r="A8" s="40">
        <f t="shared" ref="A8:A18" si="4">A7+1</f>
        <v>25</v>
      </c>
      <c r="B8" s="49">
        <f>FV('Retirement income worksheet'!$B$6,1,0,-'Retirement income analysis'!B7)</f>
        <v>13382.255776</v>
      </c>
      <c r="C8" s="42">
        <f t="shared" ref="C8:C18" si="5">C7</f>
        <v>325</v>
      </c>
      <c r="D8" s="43">
        <f>$D$4+D7*(1+'Retirement income worksheet'!$B$6)</f>
        <v>22599.431338221657</v>
      </c>
      <c r="E8" s="43">
        <f>FV('Retirement income worksheet'!$B$7,1,0,-'Retirement income analysis'!E7)</f>
        <v>14599.834828800002</v>
      </c>
      <c r="F8" s="42">
        <f>(B8+D8)*'Retirement income worksheet'!$B$8+IF(A8&gt;='Retirement income worksheet'!$B$11,'Retirement income worksheet'!$B$12*12,0)</f>
        <v>1439.2674845688662</v>
      </c>
    </row>
    <row r="9" spans="1:6" ht="15" thickBot="1" x14ac:dyDescent="0.25">
      <c r="A9" s="40">
        <f t="shared" si="4"/>
        <v>26</v>
      </c>
      <c r="B9" s="49">
        <f>FV('Retirement income worksheet'!$B$6,1,0,-'Retirement income analysis'!B8)</f>
        <v>14185.191122560002</v>
      </c>
      <c r="C9" s="42">
        <f t="shared" si="5"/>
        <v>325</v>
      </c>
      <c r="D9" s="43">
        <f>$D$4+D8*(1+'Retirement income worksheet'!$B$6)</f>
        <v>27964.454989707301</v>
      </c>
      <c r="E9" s="43">
        <f>FV('Retirement income worksheet'!$B$7,1,0,-'Retirement income analysis'!E8)</f>
        <v>15183.828221952002</v>
      </c>
      <c r="F9" s="42">
        <f>(B9+D9)*'Retirement income worksheet'!$B$8+IF(A9&gt;='Retirement income worksheet'!$B$11,'Retirement income worksheet'!$B$12*12,0)</f>
        <v>1685.9858444906922</v>
      </c>
    </row>
    <row r="10" spans="1:6" ht="15" thickBot="1" x14ac:dyDescent="0.25">
      <c r="A10" s="40">
        <f t="shared" si="4"/>
        <v>27</v>
      </c>
      <c r="B10" s="49">
        <f>FV('Retirement income worksheet'!$B$6,1,0,-'Retirement income analysis'!B9)</f>
        <v>15036.302589913603</v>
      </c>
      <c r="C10" s="42">
        <f t="shared" si="5"/>
        <v>325</v>
      </c>
      <c r="D10" s="43">
        <f>$D$4+D9*(1+'Retirement income worksheet'!$B$6)</f>
        <v>33651.380060282085</v>
      </c>
      <c r="E10" s="43">
        <f>FV('Retirement income worksheet'!$B$7,1,0,-'Retirement income analysis'!E9)</f>
        <v>15791.181350830084</v>
      </c>
      <c r="F10" s="42">
        <f>(B10+D10)*'Retirement income worksheet'!$B$8+IF(A10&gt;='Retirement income worksheet'!$B$11,'Retirement income worksheet'!$B$12*12,0)</f>
        <v>1947.5073060078275</v>
      </c>
    </row>
    <row r="11" spans="1:6" ht="15" thickBot="1" x14ac:dyDescent="0.25">
      <c r="A11" s="40">
        <f t="shared" si="4"/>
        <v>28</v>
      </c>
      <c r="B11" s="49">
        <f>FV('Retirement income worksheet'!$B$6,1,0,-'Retirement income analysis'!B10)</f>
        <v>15938.48074530842</v>
      </c>
      <c r="C11" s="42">
        <f t="shared" si="5"/>
        <v>325</v>
      </c>
      <c r="D11" s="43">
        <f>$D$4+D10*(1+'Retirement income worksheet'!$B$6)</f>
        <v>39679.520635091358</v>
      </c>
      <c r="E11" s="43">
        <f>FV('Retirement income worksheet'!$B$7,1,0,-'Retirement income analysis'!E10)</f>
        <v>16422.828604863287</v>
      </c>
      <c r="F11" s="42">
        <f>(B11+D11)*'Retirement income worksheet'!$B$8+IF(A11&gt;='Retirement income worksheet'!$B$11,'Retirement income worksheet'!$B$12*12,0)</f>
        <v>2224.7200552159911</v>
      </c>
    </row>
    <row r="12" spans="1:6" ht="15" thickBot="1" x14ac:dyDescent="0.25">
      <c r="A12" s="40">
        <f t="shared" si="4"/>
        <v>29</v>
      </c>
      <c r="B12" s="49">
        <f>FV('Retirement income worksheet'!$B$6,1,0,-'Retirement income analysis'!B11)</f>
        <v>16894.789590026925</v>
      </c>
      <c r="C12" s="42">
        <f>'Retirement income worksheet'!B5</f>
        <v>650</v>
      </c>
      <c r="D12" s="43">
        <f>C12*(((1+'Retirement income worksheet'!$B$6/12)^12-1)/('Retirement income worksheet'!$B$6/12))+D11*(1+'Retirement income worksheet'!$B$6)</f>
        <v>50078.407415581525</v>
      </c>
      <c r="E12" s="43">
        <f>FV('Retirement income worksheet'!$B$7,1,0,-'Retirement income analysis'!E11)</f>
        <v>17079.741749057819</v>
      </c>
      <c r="F12" s="42">
        <f>(B12+D12)*'Retirement income worksheet'!$B$8+IF(A12&gt;='Retirement income worksheet'!$B$11,'Retirement income worksheet'!$B$12*12,0)</f>
        <v>2678.9278802243384</v>
      </c>
    </row>
    <row r="13" spans="1:6" ht="15" thickBot="1" x14ac:dyDescent="0.25">
      <c r="A13" s="40">
        <f t="shared" si="4"/>
        <v>30</v>
      </c>
      <c r="B13" s="49">
        <f>FV('Retirement income worksheet'!$B$6,1,0,-'Retirement income analysis'!B12)</f>
        <v>17908.476965428541</v>
      </c>
      <c r="C13" s="42">
        <f t="shared" si="5"/>
        <v>650</v>
      </c>
      <c r="D13" s="43">
        <f>C13*(((1+'Retirement income worksheet'!$B$6/12)^12-1)/('Retirement income worksheet'!$B$6/12))+D12*(1+'Retirement income worksheet'!$B$6)</f>
        <v>61101.22740290111</v>
      </c>
      <c r="E13" s="43">
        <f>FV('Retirement income worksheet'!$B$7,1,0,-'Retirement income analysis'!E12)</f>
        <v>17762.931419020133</v>
      </c>
      <c r="F13" s="42">
        <f>(B13+D13)*'Retirement income worksheet'!$B$8+IF(A13&gt;='Retirement income worksheet'!$B$11,'Retirement income worksheet'!$B$12*12,0)</f>
        <v>3160.3881747331861</v>
      </c>
    </row>
    <row r="14" spans="1:6" ht="15" thickBot="1" x14ac:dyDescent="0.25">
      <c r="A14" s="40">
        <f t="shared" si="4"/>
        <v>31</v>
      </c>
      <c r="B14" s="49">
        <f>FV('Retirement income worksheet'!$B$6,1,0,-'Retirement income analysis'!B13)</f>
        <v>18982.985583354253</v>
      </c>
      <c r="C14" s="42">
        <f t="shared" si="5"/>
        <v>650</v>
      </c>
      <c r="D14" s="43">
        <f>C14*(((1+'Retirement income worksheet'!$B$6/12)^12-1)/('Retirement income worksheet'!$B$6/12))+D13*(1+'Retirement income worksheet'!$B$6)</f>
        <v>72785.41658945987</v>
      </c>
      <c r="E14" s="43">
        <f>FV('Retirement income worksheet'!$B$7,1,0,-'Retirement income analysis'!E13)</f>
        <v>18473.448675780939</v>
      </c>
      <c r="F14" s="42">
        <f>(B14+D14)*'Retirement income worksheet'!$B$8+IF(A14&gt;='Retirement income worksheet'!$B$11,'Retirement income worksheet'!$B$12*12,0)</f>
        <v>3670.736086912565</v>
      </c>
    </row>
    <row r="15" spans="1:6" ht="15" thickBot="1" x14ac:dyDescent="0.25">
      <c r="A15" s="40">
        <f t="shared" si="4"/>
        <v>32</v>
      </c>
      <c r="B15" s="49">
        <f>FV('Retirement income worksheet'!$B$6,1,0,-'Retirement income analysis'!B14)</f>
        <v>20121.96471835551</v>
      </c>
      <c r="C15" s="42">
        <f t="shared" si="5"/>
        <v>650</v>
      </c>
      <c r="D15" s="43">
        <f>C15*(((1+'Retirement income worksheet'!$B$6/12)^12-1)/('Retirement income worksheet'!$B$6/12))+D14*(1+'Retirement income worksheet'!$B$6)</f>
        <v>85170.657127212166</v>
      </c>
      <c r="E15" s="43">
        <f>FV('Retirement income worksheet'!$B$7,1,0,-'Retirement income analysis'!E14)</f>
        <v>19212.386622812177</v>
      </c>
      <c r="F15" s="42">
        <f>(B15+D15)*'Retirement income worksheet'!$B$8+IF(A15&gt;='Retirement income worksheet'!$B$11,'Retirement income worksheet'!$B$12*12,0)</f>
        <v>4211.7048738227068</v>
      </c>
    </row>
    <row r="16" spans="1:6" ht="15" thickBot="1" x14ac:dyDescent="0.25">
      <c r="A16" s="40">
        <f t="shared" si="4"/>
        <v>33</v>
      </c>
      <c r="B16" s="49">
        <f>FV('Retirement income worksheet'!$B$6,1,0,-'Retirement income analysis'!B15)</f>
        <v>21329.282601456842</v>
      </c>
      <c r="C16" s="42">
        <f t="shared" si="5"/>
        <v>650</v>
      </c>
      <c r="D16" s="43">
        <f>C16*(((1+'Retirement income worksheet'!$B$6/12)^12-1)/('Retirement income worksheet'!$B$6/12))+D15*(1+'Retirement income worksheet'!$B$6)</f>
        <v>98299.012097229599</v>
      </c>
      <c r="E16" s="43">
        <f>FV('Retirement income worksheet'!$B$7,1,0,-'Retirement income analysis'!E15)</f>
        <v>19980.882087724665</v>
      </c>
      <c r="F16" s="42">
        <f>(B16+D16)*'Retirement income worksheet'!$B$8+IF(A16&gt;='Retirement income worksheet'!$B$11,'Retirement income worksheet'!$B$12*12,0)</f>
        <v>4785.1317879474582</v>
      </c>
    </row>
    <row r="17" spans="1:6" ht="15" thickBot="1" x14ac:dyDescent="0.25">
      <c r="A17" s="40">
        <f t="shared" si="4"/>
        <v>34</v>
      </c>
      <c r="B17" s="49">
        <f>FV('Retirement income worksheet'!$B$6,1,0,-'Retirement income analysis'!B16)</f>
        <v>22609.039557544253</v>
      </c>
      <c r="C17" s="42">
        <f t="shared" si="5"/>
        <v>650</v>
      </c>
      <c r="D17" s="43">
        <f>C17*(((1+'Retirement income worksheet'!$B$6/12)^12-1)/('Retirement income worksheet'!$B$6/12))+D16*(1+'Retirement income worksheet'!$B$6)</f>
        <v>112215.06836544807</v>
      </c>
      <c r="E17" s="43">
        <f>FV('Retirement income worksheet'!$B$7,1,0,-'Retirement income analysis'!E16)</f>
        <v>20780.117371233653</v>
      </c>
      <c r="F17" s="42">
        <f>(B17+D17)*'Retirement income worksheet'!$B$8+IF(A17&gt;='Retirement income worksheet'!$B$11,'Retirement income worksheet'!$B$12*12,0)</f>
        <v>5392.9643169196925</v>
      </c>
    </row>
    <row r="18" spans="1:6" ht="15" thickBot="1" x14ac:dyDescent="0.25">
      <c r="A18" s="40">
        <f t="shared" si="4"/>
        <v>35</v>
      </c>
      <c r="B18" s="49">
        <f>FV('Retirement income worksheet'!$B$6,1,0,-'Retirement income analysis'!B17)</f>
        <v>23965.581930996908</v>
      </c>
      <c r="C18" s="42">
        <f t="shared" si="5"/>
        <v>650</v>
      </c>
      <c r="D18" s="43">
        <f>C18*(((1+'Retirement income worksheet'!$B$6/12)^12-1)/('Retirement income worksheet'!$B$6/12))+D17*(1+'Retirement income worksheet'!$B$6)</f>
        <v>126966.08800975965</v>
      </c>
      <c r="E18" s="43">
        <f>FV('Retirement income worksheet'!$B$7,1,0,-'Retirement income analysis'!E17)</f>
        <v>21611.322066083001</v>
      </c>
      <c r="F18" s="42">
        <f>(B18+D18)*'Retirement income worksheet'!$B$8+IF(A18&gt;='Retirement income worksheet'!$B$11,'Retirement income worksheet'!$B$12*12,0)</f>
        <v>6037.2667976302628</v>
      </c>
    </row>
    <row r="19" spans="1:6" ht="15" thickBot="1" x14ac:dyDescent="0.25">
      <c r="A19" s="40">
        <f t="shared" ref="A19" si="6">A18+1</f>
        <v>36</v>
      </c>
      <c r="B19" s="49">
        <f>FV('Retirement income worksheet'!$B$6,1,0,-'Retirement income analysis'!B18)</f>
        <v>25403.516846856724</v>
      </c>
      <c r="C19" s="42">
        <f t="shared" ref="C19" si="7">C18</f>
        <v>650</v>
      </c>
      <c r="D19" s="43">
        <f>C19*(((1+'Retirement income worksheet'!$B$6/12)^12-1)/('Retirement income worksheet'!$B$6/12))+D18*(1+'Retirement income worksheet'!$B$6)</f>
        <v>142602.16883272992</v>
      </c>
      <c r="E19" s="43">
        <f>FV('Retirement income worksheet'!$B$7,1,0,-'Retirement income analysis'!E18)</f>
        <v>22475.774948726321</v>
      </c>
      <c r="F19" s="42">
        <f>(B19+D19)*'Retirement income worksheet'!$B$8+IF(A19&gt;='Retirement income worksheet'!$B$11,'Retirement income worksheet'!$B$12*12,0)</f>
        <v>6720.2274271834658</v>
      </c>
    </row>
    <row r="20" spans="1:6" ht="15" thickBot="1" x14ac:dyDescent="0.25">
      <c r="A20" s="40">
        <f t="shared" ref="A20:A23" si="8">A19+1</f>
        <v>37</v>
      </c>
      <c r="B20" s="49">
        <f>FV('Retirement income worksheet'!$B$6,1,0,-'Retirement income analysis'!B19)</f>
        <v>26927.727857668131</v>
      </c>
      <c r="C20" s="42">
        <f t="shared" ref="C20:C23" si="9">C19</f>
        <v>650</v>
      </c>
      <c r="D20" s="43">
        <f>C20*(((1+'Retirement income worksheet'!$B$6/12)^12-1)/('Retirement income worksheet'!$B$6/12))+D19*(1+'Retirement income worksheet'!$B$6)</f>
        <v>159176.4145050784</v>
      </c>
      <c r="E20" s="43">
        <f>FV('Retirement income worksheet'!$B$7,1,0,-'Retirement income analysis'!E19)</f>
        <v>23374.805946675373</v>
      </c>
      <c r="F20" s="42">
        <f>(B20+D20)*'Retirement income worksheet'!$B$8+IF(A20&gt;='Retirement income worksheet'!$B$11,'Retirement income worksheet'!$B$12*12,0)</f>
        <v>7444.1656945098612</v>
      </c>
    </row>
    <row r="21" spans="1:6" ht="15" thickBot="1" x14ac:dyDescent="0.25">
      <c r="A21" s="40">
        <f t="shared" si="8"/>
        <v>38</v>
      </c>
      <c r="B21" s="49">
        <f>FV('Retirement income worksheet'!$B$6,1,0,-'Retirement income analysis'!B20)</f>
        <v>28543.391529128221</v>
      </c>
      <c r="C21" s="42">
        <f t="shared" si="9"/>
        <v>650</v>
      </c>
      <c r="D21" s="43">
        <f>C21*(((1+'Retirement income worksheet'!$B$6/12)^12-1)/('Retirement income worksheet'!$B$6/12))+D20*(1+'Retirement income worksheet'!$B$6)</f>
        <v>176745.11491776779</v>
      </c>
      <c r="E21" s="43">
        <f>FV('Retirement income worksheet'!$B$7,1,0,-'Retirement income analysis'!E20)</f>
        <v>24309.798184542389</v>
      </c>
      <c r="F21" s="42">
        <f>(B21+D21)*'Retirement income worksheet'!$B$8+IF(A21&gt;='Retirement income worksheet'!$B$11,'Retirement income worksheet'!$B$12*12,0)</f>
        <v>8211.5402578758403</v>
      </c>
    </row>
    <row r="22" spans="1:6" ht="15" thickBot="1" x14ac:dyDescent="0.25">
      <c r="A22" s="40">
        <f t="shared" si="8"/>
        <v>39</v>
      </c>
      <c r="B22" s="49">
        <f>FV('Retirement income worksheet'!$B$6,1,0,-'Retirement income analysis'!B21)</f>
        <v>30255.995020875915</v>
      </c>
      <c r="C22" s="42">
        <f t="shared" si="9"/>
        <v>650</v>
      </c>
      <c r="D22" s="43">
        <f>C22*(((1+'Retirement income worksheet'!$B$6/12)^12-1)/('Retirement income worksheet'!$B$6/12))+D21*(1+'Retirement income worksheet'!$B$6)</f>
        <v>195367.93735521854</v>
      </c>
      <c r="E22" s="43">
        <f>FV('Retirement income worksheet'!$B$7,1,0,-'Retirement income analysis'!E21)</f>
        <v>25282.190111924087</v>
      </c>
      <c r="F22" s="42">
        <f>(B22+D22)*'Retirement income worksheet'!$B$8+IF(A22&gt;='Retirement income worksheet'!$B$11,'Retirement income worksheet'!$B$12*12,0)</f>
        <v>9024.9572950437778</v>
      </c>
    </row>
    <row r="23" spans="1:6" ht="15" thickBot="1" x14ac:dyDescent="0.25">
      <c r="A23" s="40">
        <f t="shared" si="8"/>
        <v>40</v>
      </c>
      <c r="B23" s="49">
        <f>FV('Retirement income worksheet'!$B$6,1,0,-'Retirement income analysis'!B22)</f>
        <v>32071.354722128472</v>
      </c>
      <c r="C23" s="42">
        <f t="shared" si="9"/>
        <v>650</v>
      </c>
      <c r="D23" s="43">
        <f>C23*(((1+'Retirement income worksheet'!$B$6/12)^12-1)/('Retirement income worksheet'!$B$6/12))+D22*(1+'Retirement income worksheet'!$B$6)</f>
        <v>215108.12913891635</v>
      </c>
      <c r="E23" s="43">
        <f>FV('Retirement income worksheet'!$B$7,1,0,-'Retirement income analysis'!E22)</f>
        <v>26293.477716401052</v>
      </c>
      <c r="F23" s="42">
        <f>(B23+D23)*'Retirement income worksheet'!$B$8+IF(A23&gt;='Retirement income worksheet'!$B$11,'Retirement income worksheet'!$B$12*12,0)</f>
        <v>9887.1793544417942</v>
      </c>
    </row>
    <row r="24" spans="1:6" ht="15" thickBot="1" x14ac:dyDescent="0.25">
      <c r="A24" s="40">
        <f t="shared" ref="A24:A25" si="10">A23+1</f>
        <v>41</v>
      </c>
      <c r="B24" s="49">
        <f>FV('Retirement income worksheet'!$B$6,1,0,-'Retirement income analysis'!B23)</f>
        <v>33995.636005456181</v>
      </c>
      <c r="C24" s="42">
        <f t="shared" ref="C24:C25" si="11">C23</f>
        <v>650</v>
      </c>
      <c r="D24" s="43">
        <f>C24*(((1+'Retirement income worksheet'!$B$6/12)^12-1)/('Retirement income worksheet'!$B$6/12))+D23*(1+'Retirement income worksheet'!$B$6)</f>
        <v>236032.73242963603</v>
      </c>
      <c r="E24" s="43">
        <f>FV('Retirement income worksheet'!$B$7,1,0,-'Retirement income analysis'!E23)</f>
        <v>27345.216825057094</v>
      </c>
      <c r="F24" s="42">
        <f>(B24+D24)*'Retirement income worksheet'!$B$8+IF(A24&gt;='Retirement income worksheet'!$B$11,'Retirement income worksheet'!$B$12*12,0)</f>
        <v>10801.134737403689</v>
      </c>
    </row>
    <row r="25" spans="1:6" ht="15" thickBot="1" x14ac:dyDescent="0.25">
      <c r="A25" s="40">
        <f t="shared" si="10"/>
        <v>42</v>
      </c>
      <c r="B25" s="49">
        <f>FV('Retirement income worksheet'!$B$6,1,0,-'Retirement income analysis'!B24)</f>
        <v>36035.374165783556</v>
      </c>
      <c r="C25" s="42">
        <f t="shared" si="11"/>
        <v>650</v>
      </c>
      <c r="D25" s="43">
        <f>C25*(((1+'Retirement income worksheet'!$B$6/12)^12-1)/('Retirement income worksheet'!$B$6/12))+D24*(1+'Retirement income worksheet'!$B$6)</f>
        <v>258212.81191779888</v>
      </c>
      <c r="E25" s="43">
        <f>FV('Retirement income worksheet'!$B$7,1,0,-'Retirement income analysis'!E24)</f>
        <v>28439.025498059378</v>
      </c>
      <c r="F25" s="42">
        <f>(B25+D25)*'Retirement income worksheet'!$B$8+IF(A25&gt;='Retirement income worksheet'!$B$11,'Retirement income worksheet'!$B$12*12,0)</f>
        <v>11769.927443343298</v>
      </c>
    </row>
    <row r="26" spans="1:6" ht="15" thickBot="1" x14ac:dyDescent="0.25">
      <c r="A26" s="40">
        <f t="shared" ref="A26:A53" si="12">A25+1</f>
        <v>43</v>
      </c>
      <c r="B26" s="49">
        <f>FV('Retirement income worksheet'!$B$6,1,0,-'Retirement income analysis'!B25)</f>
        <v>38197.496615730568</v>
      </c>
      <c r="C26" s="42">
        <f t="shared" ref="C26:C53" si="13">C25</f>
        <v>650</v>
      </c>
      <c r="D26" s="43">
        <f>C26*(((1+'Retirement income worksheet'!$B$6/12)^12-1)/('Retirement income worksheet'!$B$6/12))+D25*(1+'Retirement income worksheet'!$B$6)</f>
        <v>281723.69617525151</v>
      </c>
      <c r="E26" s="43">
        <f>FV('Retirement income worksheet'!$B$7,1,0,-'Retirement income analysis'!E25)</f>
        <v>29576.586517981756</v>
      </c>
      <c r="F26" s="42">
        <f>(B26+D26)*'Retirement income worksheet'!$B$8+IF(A26&gt;='Retirement income worksheet'!$B$11,'Retirement income worksheet'!$B$12*12,0)</f>
        <v>12796.847711639284</v>
      </c>
    </row>
    <row r="27" spans="1:6" ht="15" thickBot="1" x14ac:dyDescent="0.25">
      <c r="A27" s="40">
        <f t="shared" si="12"/>
        <v>44</v>
      </c>
      <c r="B27" s="49">
        <f>FV('Retirement income worksheet'!$B$6,1,0,-'Retirement income analysis'!B26)</f>
        <v>40489.346412674407</v>
      </c>
      <c r="C27" s="42">
        <f t="shared" si="13"/>
        <v>650</v>
      </c>
      <c r="D27" s="43">
        <f>C27*(((1+'Retirement income worksheet'!$B$6/12)^12-1)/('Retirement income worksheet'!$B$6/12))+D26*(1+'Retirement income worksheet'!$B$6)</f>
        <v>306645.23348815128</v>
      </c>
      <c r="E27" s="43">
        <f>FV('Retirement income worksheet'!$B$7,1,0,-'Retirement income analysis'!E26)</f>
        <v>30759.649978701025</v>
      </c>
      <c r="F27" s="42">
        <f>(B27+D27)*'Retirement income worksheet'!$B$8+IF(A27&gt;='Retirement income worksheet'!$B$11,'Retirement income worksheet'!$B$12*12,0)</f>
        <v>13885.383196033028</v>
      </c>
    </row>
    <row r="28" spans="1:6" ht="15" thickBot="1" x14ac:dyDescent="0.25">
      <c r="A28" s="40">
        <f t="shared" si="12"/>
        <v>45</v>
      </c>
      <c r="B28" s="49">
        <f>FV('Retirement income worksheet'!$B$6,1,0,-'Retirement income analysis'!B27)</f>
        <v>42918.707197434873</v>
      </c>
      <c r="C28" s="42">
        <f t="shared" si="13"/>
        <v>650</v>
      </c>
      <c r="D28" s="43">
        <f>C28*(((1+'Retirement income worksheet'!$B$6/12)^12-1)/('Retirement income worksheet'!$B$6/12))+D27*(1+'Retirement income worksheet'!$B$6)</f>
        <v>333062.06303982507</v>
      </c>
      <c r="E28" s="43">
        <f>FV('Retirement income worksheet'!$B$7,1,0,-'Retirement income analysis'!E27)</f>
        <v>31990.035977849067</v>
      </c>
      <c r="F28" s="42">
        <f>(B28+D28)*'Retirement income worksheet'!$B$8+IF(A28&gt;='Retirement income worksheet'!$B$11,'Retirement income worksheet'!$B$12*12,0)</f>
        <v>15039.230809490396</v>
      </c>
    </row>
    <row r="29" spans="1:6" ht="15" thickBot="1" x14ac:dyDescent="0.25">
      <c r="A29" s="40">
        <f t="shared" si="12"/>
        <v>46</v>
      </c>
      <c r="B29" s="49">
        <f>FV('Retirement income worksheet'!$B$6,1,0,-'Retirement income analysis'!B28)</f>
        <v>45493.829629280968</v>
      </c>
      <c r="C29" s="42">
        <f t="shared" si="13"/>
        <v>650</v>
      </c>
      <c r="D29" s="43">
        <f>C29*(((1+'Retirement income worksheet'!$B$6/12)^12-1)/('Retirement income worksheet'!$B$6/12))+D28*(1+'Retirement income worksheet'!$B$6)</f>
        <v>361063.90236459929</v>
      </c>
      <c r="E29" s="43">
        <f>FV('Retirement income worksheet'!$B$7,1,0,-'Retirement income analysis'!E28)</f>
        <v>33269.637416963029</v>
      </c>
      <c r="F29" s="42">
        <f>(B29+D29)*'Retirement income worksheet'!$B$8+IF(A29&gt;='Retirement income worksheet'!$B$11,'Retirement income worksheet'!$B$12*12,0)</f>
        <v>16262.309279755211</v>
      </c>
    </row>
    <row r="30" spans="1:6" ht="15" thickBot="1" x14ac:dyDescent="0.25">
      <c r="A30" s="40">
        <f t="shared" si="12"/>
        <v>47</v>
      </c>
      <c r="B30" s="49">
        <f>FV('Retirement income worksheet'!$B$6,1,0,-'Retirement income analysis'!B29)</f>
        <v>48223.45940703783</v>
      </c>
      <c r="C30" s="42">
        <f t="shared" si="13"/>
        <v>650</v>
      </c>
      <c r="D30" s="43">
        <f>C30*(((1+'Retirement income worksheet'!$B$6/12)^12-1)/('Retirement income worksheet'!$B$6/12))+D29*(1+'Retirement income worksheet'!$B$6)</f>
        <v>390745.85204885993</v>
      </c>
      <c r="E30" s="43">
        <f>FV('Retirement income worksheet'!$B$7,1,0,-'Retirement income analysis'!E29)</f>
        <v>34600.422913641552</v>
      </c>
      <c r="F30" s="42">
        <f>(B30+D30)*'Retirement income worksheet'!$B$8+IF(A30&gt;='Retirement income worksheet'!$B$11,'Retirement income worksheet'!$B$12*12,0)</f>
        <v>17558.772458235911</v>
      </c>
    </row>
    <row r="31" spans="1:6" ht="15" thickBot="1" x14ac:dyDescent="0.25">
      <c r="A31" s="40">
        <f t="shared" si="12"/>
        <v>48</v>
      </c>
      <c r="B31" s="49">
        <f>FV('Retirement income worksheet'!$B$6,1,0,-'Retirement income analysis'!B30)</f>
        <v>51116.866971460106</v>
      </c>
      <c r="C31" s="42">
        <f t="shared" si="13"/>
        <v>650</v>
      </c>
      <c r="D31" s="43">
        <f>C31*(((1+'Retirement income worksheet'!$B$6/12)^12-1)/('Retirement income worksheet'!$B$6/12))+D30*(1+'Retirement income worksheet'!$B$6)</f>
        <v>422208.71871417621</v>
      </c>
      <c r="E31" s="43">
        <f>FV('Retirement income worksheet'!$B$7,1,0,-'Retirement income analysis'!E30)</f>
        <v>35984.439830187213</v>
      </c>
      <c r="F31" s="42">
        <f>(B31+D31)*'Retirement income worksheet'!$B$8+IF(A31&gt;='Retirement income worksheet'!$B$11,'Retirement income worksheet'!$B$12*12,0)</f>
        <v>18933.023427425454</v>
      </c>
    </row>
    <row r="32" spans="1:6" ht="15" thickBot="1" x14ac:dyDescent="0.25">
      <c r="A32" s="40">
        <f t="shared" si="12"/>
        <v>49</v>
      </c>
      <c r="B32" s="49">
        <f>FV('Retirement income worksheet'!$B$6,1,0,-'Retirement income analysis'!B31)</f>
        <v>54183.878989747718</v>
      </c>
      <c r="C32" s="42">
        <f t="shared" si="13"/>
        <v>650</v>
      </c>
      <c r="D32" s="43">
        <f>C32*(((1+'Retirement income worksheet'!$B$6/12)^12-1)/('Retirement income worksheet'!$B$6/12))+D31*(1+'Retirement income worksheet'!$B$6)</f>
        <v>455559.35737941146</v>
      </c>
      <c r="E32" s="43">
        <f>FV('Retirement income worksheet'!$B$7,1,0,-'Retirement income analysis'!E31)</f>
        <v>37423.817423394707</v>
      </c>
      <c r="F32" s="42">
        <f>(B32+D32)*'Retirement income worksheet'!$B$8+IF(A32&gt;='Retirement income worksheet'!$B$11,'Retirement income worksheet'!$B$12*12,0)</f>
        <v>20389.72945476637</v>
      </c>
    </row>
    <row r="33" spans="1:6" ht="15" thickBot="1" x14ac:dyDescent="0.25">
      <c r="A33" s="40">
        <f t="shared" si="12"/>
        <v>50</v>
      </c>
      <c r="B33" s="49">
        <f>FV('Retirement income worksheet'!$B$6,1,0,-'Retirement income analysis'!B32)</f>
        <v>57434.911729132582</v>
      </c>
      <c r="C33" s="42">
        <f t="shared" si="13"/>
        <v>650</v>
      </c>
      <c r="D33" s="43">
        <f>C33*(((1+'Retirement income worksheet'!$B$6/12)^12-1)/('Retirement income worksheet'!$B$6/12))+D32*(1+'Retirement income worksheet'!$B$6)</f>
        <v>490911.03436456085</v>
      </c>
      <c r="E33" s="43">
        <f>FV('Retirement income worksheet'!$B$7,1,0,-'Retirement income analysis'!E32)</f>
        <v>38920.770120330497</v>
      </c>
      <c r="F33" s="42">
        <f>(B33+D33)*'Retirement income worksheet'!$B$8+IF(A33&gt;='Retirement income worksheet'!$B$11,'Retirement income worksheet'!$B$12*12,0)</f>
        <v>21933.837843747737</v>
      </c>
    </row>
    <row r="34" spans="1:6" ht="15" thickBot="1" x14ac:dyDescent="0.25">
      <c r="A34" s="40">
        <f t="shared" si="12"/>
        <v>51</v>
      </c>
      <c r="B34" s="49">
        <f>FV('Retirement income worksheet'!$B$6,1,0,-'Retirement income analysis'!B33)</f>
        <v>60881.006432880538</v>
      </c>
      <c r="C34" s="42">
        <f t="shared" si="13"/>
        <v>650</v>
      </c>
      <c r="D34" s="43">
        <f>C34*(((1+'Retirement income worksheet'!$B$6/12)^12-1)/('Retirement income worksheet'!$B$6/12))+D33*(1+'Retirement income worksheet'!$B$6)</f>
        <v>528383.81196881924</v>
      </c>
      <c r="E34" s="43">
        <f>FV('Retirement income worksheet'!$B$7,1,0,-'Retirement income analysis'!E33)</f>
        <v>40477.600925143721</v>
      </c>
      <c r="F34" s="42">
        <f>(B34+D34)*'Retirement income worksheet'!$B$8+IF(A34&gt;='Retirement income worksheet'!$B$11,'Retirement income worksheet'!$B$12*12,0)</f>
        <v>23570.592736067993</v>
      </c>
    </row>
    <row r="35" spans="1:6" ht="15" thickBot="1" x14ac:dyDescent="0.25">
      <c r="A35" s="40">
        <f t="shared" si="12"/>
        <v>52</v>
      </c>
      <c r="B35" s="49">
        <f>FV('Retirement income worksheet'!$B$6,1,0,-'Retirement income analysis'!B34)</f>
        <v>64533.866818853377</v>
      </c>
      <c r="C35" s="42">
        <f t="shared" si="13"/>
        <v>650</v>
      </c>
      <c r="D35" s="43">
        <f>C35*(((1+'Retirement income worksheet'!$B$6/12)^12-1)/('Retirement income worksheet'!$B$6/12))+D34*(1+'Retirement income worksheet'!$B$6)</f>
        <v>568104.95622933307</v>
      </c>
      <c r="E35" s="43">
        <f>FV('Retirement income worksheet'!$B$7,1,0,-'Retirement income analysis'!E34)</f>
        <v>42096.704962149473</v>
      </c>
      <c r="F35" s="42">
        <f>(B35+D35)*'Retirement income worksheet'!$B$8+IF(A35&gt;='Retirement income worksheet'!$B$11,'Retirement income worksheet'!$B$12*12,0)</f>
        <v>25305.552921927461</v>
      </c>
    </row>
    <row r="36" spans="1:6" ht="15" thickBot="1" x14ac:dyDescent="0.25">
      <c r="A36" s="40">
        <f t="shared" si="12"/>
        <v>53</v>
      </c>
      <c r="B36" s="49">
        <f>FV('Retirement income worksheet'!$B$6,1,0,-'Retirement income analysis'!B35)</f>
        <v>68405.89882798458</v>
      </c>
      <c r="C36" s="42">
        <f t="shared" si="13"/>
        <v>650</v>
      </c>
      <c r="D36" s="43">
        <f>C36*(((1+'Retirement income worksheet'!$B$6/12)^12-1)/('Retirement income worksheet'!$B$6/12))+D35*(1+'Retirement income worksheet'!$B$6)</f>
        <v>610209.36914547777</v>
      </c>
      <c r="E36" s="43">
        <f>FV('Retirement income worksheet'!$B$7,1,0,-'Retirement income analysis'!E35)</f>
        <v>43780.573160635453</v>
      </c>
      <c r="F36" s="42">
        <f>(B36+D36)*'Retirement income worksheet'!$B$8+IF(A36&gt;='Retirement income worksheet'!$B$11,'Retirement income worksheet'!$B$12*12,0)</f>
        <v>27144.610718938493</v>
      </c>
    </row>
    <row r="37" spans="1:6" ht="15" thickBot="1" x14ac:dyDescent="0.25">
      <c r="A37" s="40">
        <f t="shared" si="12"/>
        <v>54</v>
      </c>
      <c r="B37" s="49">
        <f>FV('Retirement income worksheet'!$B$6,1,0,-'Retirement income analysis'!B36)</f>
        <v>72510.252757663664</v>
      </c>
      <c r="C37" s="42">
        <f t="shared" si="13"/>
        <v>650</v>
      </c>
      <c r="D37" s="43">
        <f>C37*(((1+'Retirement income worksheet'!$B$6/12)^12-1)/('Retirement income worksheet'!$B$6/12))+D36*(1+'Retirement income worksheet'!$B$6)</f>
        <v>654840.04683659109</v>
      </c>
      <c r="E37" s="43">
        <f>FV('Retirement income worksheet'!$B$7,1,0,-'Retirement income analysis'!E36)</f>
        <v>45531.796087060873</v>
      </c>
      <c r="F37" s="42">
        <f>(B37+D37)*'Retirement income worksheet'!$B$8+IF(A37&gt;='Retirement income worksheet'!$B$11,'Retirement income worksheet'!$B$12*12,0)</f>
        <v>29094.01198377019</v>
      </c>
    </row>
    <row r="38" spans="1:6" ht="15" thickBot="1" x14ac:dyDescent="0.25">
      <c r="A38" s="40">
        <f t="shared" si="12"/>
        <v>55</v>
      </c>
      <c r="B38" s="49">
        <f>FV('Retirement income worksheet'!$B$6,1,0,-'Retirement income analysis'!B37)</f>
        <v>76860.867923123486</v>
      </c>
      <c r="C38" s="42">
        <f t="shared" si="13"/>
        <v>650</v>
      </c>
      <c r="D38" s="43">
        <f>C38*(((1+'Retirement income worksheet'!$B$6/12)^12-1)/('Retirement income worksheet'!$B$6/12))+D37*(1+'Retirement income worksheet'!$B$6)</f>
        <v>702148.56518917123</v>
      </c>
      <c r="E38" s="43">
        <f>FV('Retirement income worksheet'!$B$7,1,0,-'Retirement income analysis'!E37)</f>
        <v>47353.067930543308</v>
      </c>
      <c r="F38" s="42">
        <f>(B38+D38)*'Retirement income worksheet'!$B$8+IF(A38&gt;='Retirement income worksheet'!$B$11,'Retirement income worksheet'!$B$12*12,0)</f>
        <v>31160.37732449179</v>
      </c>
    </row>
    <row r="39" spans="1:6" ht="15" thickBot="1" x14ac:dyDescent="0.25">
      <c r="A39" s="40">
        <f t="shared" si="12"/>
        <v>56</v>
      </c>
      <c r="B39" s="49">
        <f>FV('Retirement income worksheet'!$B$6,1,0,-'Retirement income analysis'!B38)</f>
        <v>81472.519998510892</v>
      </c>
      <c r="C39" s="42">
        <f t="shared" si="13"/>
        <v>650</v>
      </c>
      <c r="D39" s="43">
        <f>C39*(((1+'Retirement income worksheet'!$B$6/12)^12-1)/('Retirement income worksheet'!$B$6/12))+D38*(1+'Retirement income worksheet'!$B$6)</f>
        <v>752295.59464290622</v>
      </c>
      <c r="E39" s="43">
        <f>FV('Retirement income worksheet'!$B$7,1,0,-'Retirement income analysis'!E38)</f>
        <v>49247.190647765041</v>
      </c>
      <c r="F39" s="42">
        <f>(B39+D39)*'Retirement income worksheet'!$B$8+IF(A39&gt;='Retirement income worksheet'!$B$11,'Retirement income worksheet'!$B$12*12,0)</f>
        <v>33350.724585656681</v>
      </c>
    </row>
    <row r="40" spans="1:6" ht="15" thickBot="1" x14ac:dyDescent="0.25">
      <c r="A40" s="40">
        <f t="shared" si="12"/>
        <v>57</v>
      </c>
      <c r="B40" s="49">
        <f>FV('Retirement income worksheet'!$B$6,1,0,-'Retirement income analysis'!B39)</f>
        <v>86360.871198421548</v>
      </c>
      <c r="C40" s="42">
        <f t="shared" si="13"/>
        <v>650</v>
      </c>
      <c r="D40" s="43">
        <f>C40*(((1+'Retirement income worksheet'!$B$6/12)^12-1)/('Retirement income worksheet'!$B$6/12))+D39*(1+'Retirement income worksheet'!$B$6)</f>
        <v>805451.44586386532</v>
      </c>
      <c r="E40" s="43">
        <f>FV('Retirement income worksheet'!$B$7,1,0,-'Retirement income analysis'!E39)</f>
        <v>51217.078273675645</v>
      </c>
      <c r="F40" s="42">
        <f>(B40+D40)*'Retirement income worksheet'!$B$8+IF(A40&gt;='Retirement income worksheet'!$B$11,'Retirement income worksheet'!$B$12*12,0)</f>
        <v>35672.49268249148</v>
      </c>
    </row>
    <row r="41" spans="1:6" ht="15" thickBot="1" x14ac:dyDescent="0.25">
      <c r="A41" s="40">
        <f t="shared" si="12"/>
        <v>58</v>
      </c>
      <c r="B41" s="49">
        <f>FV('Retirement income worksheet'!$B$6,1,0,-'Retirement income analysis'!B40)</f>
        <v>91542.523470326851</v>
      </c>
      <c r="C41" s="42">
        <f t="shared" si="13"/>
        <v>650</v>
      </c>
      <c r="D41" s="43">
        <f>C41*(((1+'Retirement income worksheet'!$B$6/12)^12-1)/('Retirement income worksheet'!$B$6/12))+D40*(1+'Retirement income worksheet'!$B$6)</f>
        <v>861796.64815808192</v>
      </c>
      <c r="E41" s="43">
        <f>FV('Retirement income worksheet'!$B$7,1,0,-'Retirement income analysis'!E40)</f>
        <v>53265.761404622674</v>
      </c>
      <c r="F41" s="42">
        <f>(B41+D41)*'Retirement income worksheet'!$B$8+IF(A41&gt;='Retirement income worksheet'!$B$11,'Retirement income worksheet'!$B$12*12,0)</f>
        <v>38133.566865136352</v>
      </c>
    </row>
    <row r="42" spans="1:6" ht="15" thickBot="1" x14ac:dyDescent="0.25">
      <c r="A42" s="40">
        <f t="shared" si="12"/>
        <v>59</v>
      </c>
      <c r="B42" s="49">
        <f>FV('Retirement income worksheet'!$B$6,1,0,-'Retirement income analysis'!B41)</f>
        <v>97035.074878546468</v>
      </c>
      <c r="C42" s="42">
        <f t="shared" si="13"/>
        <v>650</v>
      </c>
      <c r="D42" s="43">
        <f>C42*(((1+'Retirement income worksheet'!$B$6/12)^12-1)/('Retirement income worksheet'!$B$6/12))+D41*(1+'Retirement income worksheet'!$B$6)</f>
        <v>921522.56258995156</v>
      </c>
      <c r="E42" s="43">
        <f>FV('Retirement income worksheet'!$B$7,1,0,-'Retirement income analysis'!E41)</f>
        <v>55396.391860807584</v>
      </c>
      <c r="F42" s="42">
        <f>(B42+D42)*'Retirement income worksheet'!$B$8+IF(A42&gt;='Retirement income worksheet'!$B$11,'Retirement income worksheet'!$B$12*12,0)</f>
        <v>40742.305498739923</v>
      </c>
    </row>
    <row r="43" spans="1:6" ht="15" thickBot="1" x14ac:dyDescent="0.25">
      <c r="A43" s="40">
        <f t="shared" si="12"/>
        <v>60</v>
      </c>
      <c r="B43" s="49">
        <f>FV('Retirement income worksheet'!$B$6,1,0,-'Retirement income analysis'!B42)</f>
        <v>102857.17937125926</v>
      </c>
      <c r="C43" s="42">
        <f t="shared" si="13"/>
        <v>650</v>
      </c>
      <c r="D43" s="43">
        <f>C43*(((1+'Retirement income worksheet'!$B$6/12)^12-1)/('Retirement income worksheet'!$B$6/12))+D42*(1+'Retirement income worksheet'!$B$6)</f>
        <v>984832.03188773338</v>
      </c>
      <c r="E43" s="43">
        <f>FV('Retirement income worksheet'!$B$7,1,0,-'Retirement income analysis'!E42)</f>
        <v>57612.247535239891</v>
      </c>
      <c r="F43" s="42">
        <f>(B43+D43)*'Retirement income worksheet'!$B$8+IF(A43&gt;='Retirement income worksheet'!$B$11,'Retirement income worksheet'!$B$12*12,0)</f>
        <v>43507.5684503597</v>
      </c>
    </row>
    <row r="44" spans="1:6" ht="15" thickBot="1" x14ac:dyDescent="0.25">
      <c r="A44" s="40">
        <f t="shared" si="12"/>
        <v>61</v>
      </c>
      <c r="B44" s="49">
        <f>FV('Retirement income worksheet'!$B$6,1,0,-'Retirement income analysis'!B43)</f>
        <v>109028.61013353482</v>
      </c>
      <c r="C44" s="42">
        <f t="shared" si="13"/>
        <v>650</v>
      </c>
      <c r="D44" s="43">
        <f>C44*(((1+'Retirement income worksheet'!$B$6/12)^12-1)/('Retirement income worksheet'!$B$6/12))+D43*(1+'Retirement income worksheet'!$B$6)</f>
        <v>1051940.0693433823</v>
      </c>
      <c r="E44" s="43">
        <f>FV('Retirement income worksheet'!$B$7,1,0,-'Retirement income analysis'!E43)</f>
        <v>59916.737436649491</v>
      </c>
      <c r="F44" s="42">
        <f>(B44+D44)*'Retirement income worksheet'!$B$8+IF(A44&gt;='Retirement income worksheet'!$B$11,'Retirement income worksheet'!$B$12*12,0)</f>
        <v>46438.747179076679</v>
      </c>
    </row>
    <row r="45" spans="1:6" ht="15" thickBot="1" x14ac:dyDescent="0.25">
      <c r="A45" s="40">
        <f t="shared" si="12"/>
        <v>62</v>
      </c>
      <c r="B45" s="49">
        <f>FV('Retirement income worksheet'!$B$6,1,0,-'Retirement income analysis'!B44)</f>
        <v>115570.32674154692</v>
      </c>
      <c r="C45" s="42">
        <f t="shared" si="13"/>
        <v>650</v>
      </c>
      <c r="D45" s="43">
        <f>C45*(((1+'Retirement income worksheet'!$B$6/12)^12-1)/('Retirement income worksheet'!$B$6/12))+D44*(1+'Retirement income worksheet'!$B$6)</f>
        <v>1123074.58904637</v>
      </c>
      <c r="E45" s="43">
        <f>FV('Retirement income worksheet'!$B$7,1,0,-'Retirement income analysis'!E44)</f>
        <v>62313.406934115475</v>
      </c>
      <c r="F45" s="42">
        <f>(B45+D45)*'Retirement income worksheet'!$B$8+IF(A45&gt;='Retirement income worksheet'!$B$11,'Retirement income worksheet'!$B$12*12,0)</f>
        <v>61545.796631516678</v>
      </c>
    </row>
    <row r="46" spans="1:6" ht="15" thickBot="1" x14ac:dyDescent="0.25">
      <c r="A46" s="40">
        <f t="shared" si="12"/>
        <v>63</v>
      </c>
      <c r="B46" s="49">
        <f>FV('Retirement income worksheet'!$B$6,1,0,-'Retirement income analysis'!B45)</f>
        <v>122504.54634603974</v>
      </c>
      <c r="C46" s="42">
        <f t="shared" si="13"/>
        <v>650</v>
      </c>
      <c r="D46" s="43">
        <f>C46*(((1+'Retirement income worksheet'!$B$6/12)^12-1)/('Retirement income worksheet'!$B$6/12))+D45*(1+'Retirement income worksheet'!$B$6)</f>
        <v>1198477.179931537</v>
      </c>
      <c r="E46" s="43">
        <f>FV('Retirement income worksheet'!$B$7,1,0,-'Retirement income analysis'!E45)</f>
        <v>64805.943211480095</v>
      </c>
      <c r="F46" s="42">
        <f>(B46+D46)*'Retirement income worksheet'!$B$8+IF(A46&gt;='Retirement income worksheet'!$B$11,'Retirement income worksheet'!$B$12*12,0)</f>
        <v>64839.269051103074</v>
      </c>
    </row>
    <row r="47" spans="1:6" ht="15" thickBot="1" x14ac:dyDescent="0.25">
      <c r="A47" s="40">
        <f t="shared" si="12"/>
        <v>64</v>
      </c>
      <c r="B47" s="49">
        <f>FV('Retirement income worksheet'!$B$6,1,0,-'Retirement income analysis'!B46)</f>
        <v>129854.81912680213</v>
      </c>
      <c r="C47" s="42">
        <f t="shared" si="13"/>
        <v>650</v>
      </c>
      <c r="D47" s="43">
        <f>C47*(((1+'Retirement income worksheet'!$B$6/12)^12-1)/('Retirement income worksheet'!$B$6/12))+D46*(1+'Retirement income worksheet'!$B$6)</f>
        <v>1278403.9262698141</v>
      </c>
      <c r="E47" s="43">
        <f>FV('Retirement income worksheet'!$B$7,1,0,-'Retirement income analysis'!E46)</f>
        <v>67398.180939939295</v>
      </c>
      <c r="F47" s="42">
        <f>(B47+D47)*'Retirement income worksheet'!$B$8+IF(A47&gt;='Retirement income worksheet'!$B$11,'Retirement income worksheet'!$B$12*12,0)</f>
        <v>68330.34981586464</v>
      </c>
    </row>
    <row r="48" spans="1:6" ht="15" thickBot="1" x14ac:dyDescent="0.25">
      <c r="A48" s="40">
        <f t="shared" si="12"/>
        <v>65</v>
      </c>
      <c r="B48" s="49">
        <f>FV('Retirement income worksheet'!$B$6,1,0,-'Retirement income analysis'!B47)</f>
        <v>137646.10827441028</v>
      </c>
      <c r="C48" s="42">
        <f t="shared" si="13"/>
        <v>650</v>
      </c>
      <c r="D48" s="43">
        <f>C48*(((1+'Retirement income worksheet'!$B$6/12)^12-1)/('Retirement income worksheet'!$B$6/12))+D47*(1+'Retirement income worksheet'!$B$6)</f>
        <v>1363126.2773883878</v>
      </c>
      <c r="E48" s="43">
        <f>FV('Retirement income worksheet'!$B$7,1,0,-'Retirement income analysis'!E47)</f>
        <v>70094.108177536866</v>
      </c>
      <c r="F48" s="42">
        <f>(B48+D48)*'Retirement income worksheet'!$B$8+IF(A48&gt;='Retirement income worksheet'!$B$11,'Retirement income worksheet'!$B$12*12,0)</f>
        <v>72030.895426511925</v>
      </c>
    </row>
    <row r="49" spans="1:6" ht="15" thickBot="1" x14ac:dyDescent="0.25">
      <c r="A49" s="40">
        <f t="shared" si="12"/>
        <v>66</v>
      </c>
      <c r="B49" s="49">
        <f>FV('Retirement income worksheet'!$B$6,1,0,-'Retirement income analysis'!B48)</f>
        <v>145904.87477087489</v>
      </c>
      <c r="C49" s="42">
        <f t="shared" si="13"/>
        <v>650</v>
      </c>
      <c r="D49" s="43">
        <f>C49*(((1+'Retirement income worksheet'!$B$6/12)^12-1)/('Retirement income worksheet'!$B$6/12))+D48*(1+'Retirement income worksheet'!$B$6)</f>
        <v>1452931.9695740759</v>
      </c>
      <c r="E49" s="43">
        <f>FV('Retirement income worksheet'!$B$7,1,0,-'Retirement income analysis'!E48)</f>
        <v>72897.872504638348</v>
      </c>
      <c r="F49" s="42">
        <f>(B49+D49)*'Retirement income worksheet'!$B$8+IF(A49&gt;='Retirement income worksheet'!$B$11,'Retirement income worksheet'!$B$12*12,0)</f>
        <v>75953.473773798032</v>
      </c>
    </row>
    <row r="50" spans="1:6" ht="15" thickBot="1" x14ac:dyDescent="0.25">
      <c r="A50" s="40">
        <f t="shared" si="12"/>
        <v>67</v>
      </c>
      <c r="B50" s="49">
        <f>FV('Retirement income worksheet'!$B$6,1,0,-'Retirement income analysis'!B49)</f>
        <v>154659.16725712738</v>
      </c>
      <c r="C50" s="42">
        <f t="shared" si="13"/>
        <v>650</v>
      </c>
      <c r="D50" s="43">
        <f>C50*(((1+'Retirement income worksheet'!$B$6/12)^12-1)/('Retirement income worksheet'!$B$6/12))+D49*(1+'Retirement income worksheet'!$B$6)</f>
        <v>1548126.0032909054</v>
      </c>
      <c r="E50" s="43">
        <f>FV('Retirement income worksheet'!$B$7,1,0,-'Retirement income analysis'!E49)</f>
        <v>75813.787404823888</v>
      </c>
      <c r="F50" s="42">
        <f>(B50+D50)*'Retirement income worksheet'!$B$8+IF(A50&gt;='Retirement income worksheet'!$B$11,'Retirement income worksheet'!$B$12*12,0)</f>
        <v>80111.406821921308</v>
      </c>
    </row>
    <row r="51" spans="1:6" ht="15" thickBot="1" x14ac:dyDescent="0.25">
      <c r="A51" s="40">
        <f t="shared" si="12"/>
        <v>68</v>
      </c>
      <c r="B51" s="49">
        <f>FV('Retirement income worksheet'!$B$6,1,0,-'Retirement income analysis'!B50)</f>
        <v>163938.71729255503</v>
      </c>
      <c r="C51" s="42">
        <f t="shared" si="13"/>
        <v>650</v>
      </c>
      <c r="D51" s="43">
        <f>C51*(((1+'Retirement income worksheet'!$B$6/12)^12-1)/('Retirement income worksheet'!$B$6/12))+D50*(1+'Retirement income worksheet'!$B$6)</f>
        <v>1649031.6790307446</v>
      </c>
      <c r="E51" s="43">
        <f>FV('Retirement income worksheet'!$B$7,1,0,-'Retirement income analysis'!E50)</f>
        <v>78846.338901016847</v>
      </c>
      <c r="F51" s="42">
        <f>(B51+D51)*'Retirement income worksheet'!$B$8+IF(A51&gt;='Retirement income worksheet'!$B$11,'Retirement income worksheet'!$B$12*12,0)</f>
        <v>84518.815852931977</v>
      </c>
    </row>
    <row r="52" spans="1:6" ht="15" thickBot="1" x14ac:dyDescent="0.25">
      <c r="A52" s="40">
        <f t="shared" si="12"/>
        <v>69</v>
      </c>
      <c r="B52" s="49">
        <f>FV('Retirement income worksheet'!$B$6,1,0,-'Retirement income analysis'!B51)</f>
        <v>173775.04033010834</v>
      </c>
      <c r="C52" s="42">
        <f t="shared" si="13"/>
        <v>650</v>
      </c>
      <c r="D52" s="43">
        <f>C52*(((1+'Retirement income worksheet'!$B$6/12)^12-1)/('Retirement income worksheet'!$B$6/12))+D51*(1+'Retirement income worksheet'!$B$6)</f>
        <v>1755991.6953149741</v>
      </c>
      <c r="E52" s="43">
        <f>FV('Retirement income worksheet'!$B$7,1,0,-'Retirement income analysis'!E51)</f>
        <v>82000.192457057521</v>
      </c>
      <c r="F52" s="42">
        <f>(B52+D52)*'Retirement income worksheet'!$B$8+IF(A52&gt;='Retirement income worksheet'!$B$11,'Retirement income worksheet'!$B$12*12,0)</f>
        <v>89190.669425803295</v>
      </c>
    </row>
    <row r="53" spans="1:6" ht="15" thickBot="1" x14ac:dyDescent="0.25">
      <c r="A53" s="24">
        <f t="shared" si="12"/>
        <v>70</v>
      </c>
      <c r="B53" s="57">
        <f>FV('Retirement income worksheet'!$B$6,1,0,-'Retirement income analysis'!B52)</f>
        <v>184201.54274991486</v>
      </c>
      <c r="C53" s="46">
        <f t="shared" si="13"/>
        <v>650</v>
      </c>
      <c r="D53" s="58">
        <f>C53*(((1+'Retirement income worksheet'!$B$6/12)^12-1)/('Retirement income worksheet'!$B$6/12))+D52*(1+'Retirement income worksheet'!$B$6)</f>
        <v>1869369.3125762574</v>
      </c>
      <c r="E53" s="58">
        <f>FV('Retirement income worksheet'!$B$7,1,0,-'Retirement income analysis'!E52)</f>
        <v>85280.20015533983</v>
      </c>
      <c r="F53" s="42">
        <f>(B53+D53)*'Retirement income worksheet'!$B$8+IF(A53&gt;='Retirement income worksheet'!$B$11,'Retirement income worksheet'!$B$12*12,0)</f>
        <v>94142.834213046895</v>
      </c>
    </row>
    <row r="54" spans="1:6" ht="15" thickBot="1" x14ac:dyDescent="0.25">
      <c r="A54" s="76"/>
      <c r="B54" s="77"/>
      <c r="C54" s="77"/>
      <c r="D54" s="77"/>
      <c r="E54" s="77"/>
      <c r="F54" s="78"/>
    </row>
    <row r="55" spans="1:6" ht="15" thickBot="1" x14ac:dyDescent="0.25">
      <c r="A55" s="73" t="s">
        <v>8</v>
      </c>
      <c r="B55" s="74"/>
      <c r="C55" s="74"/>
      <c r="D55" s="74"/>
      <c r="E55" s="74"/>
      <c r="F55" s="75"/>
    </row>
    <row r="56" spans="1:6" ht="15" thickBot="1" x14ac:dyDescent="0.25"/>
    <row r="57" spans="1:6" ht="15" thickBot="1" x14ac:dyDescent="0.25">
      <c r="A57" s="41" t="str">
        <f>'Client Info'!B3</f>
        <v>Enter Person 2 Name and Age On Client Info Tab</v>
      </c>
      <c r="B57" s="61" t="s">
        <v>49</v>
      </c>
      <c r="C57" s="61" t="s">
        <v>50</v>
      </c>
      <c r="D57" s="61" t="s">
        <v>51</v>
      </c>
      <c r="E57" s="61" t="s">
        <v>52</v>
      </c>
      <c r="F57" s="61" t="str">
        <f>CONCATENATE("Income Produced @ ", 'Retirement income worksheet'!C8*100, "% Growth Per Year")</f>
        <v>Income Produced @ 4% Growth Per Year</v>
      </c>
    </row>
    <row r="58" spans="1:6" ht="15" thickBot="1" x14ac:dyDescent="0.25">
      <c r="A58" s="40">
        <f>'Client Info'!D3</f>
        <v>20</v>
      </c>
      <c r="B58" s="48">
        <f>'Retirement income worksheet'!C3</f>
        <v>10000</v>
      </c>
      <c r="C58" s="42">
        <f>+'Retirement income worksheet'!C4</f>
        <v>325</v>
      </c>
      <c r="D58" s="43">
        <v>0</v>
      </c>
      <c r="E58" s="42">
        <f>'Retirement income worksheet'!C10</f>
        <v>12000</v>
      </c>
      <c r="F58" s="42">
        <f>(B58+D58)*'Retirement income worksheet'!$C$8+IF(A58&gt;='Retirement income worksheet'!$C$11,'Retirement income worksheet'!$C$12*12,0)</f>
        <v>400</v>
      </c>
    </row>
    <row r="59" spans="1:6" ht="15" thickBot="1" x14ac:dyDescent="0.25">
      <c r="A59" s="40">
        <f>A58+1</f>
        <v>21</v>
      </c>
      <c r="B59" s="49">
        <f>FV('Retirement income worksheet'!$C$6,1,0,-'Retirement income analysis'!B58)</f>
        <v>10600</v>
      </c>
      <c r="C59" s="42">
        <f>C58</f>
        <v>325</v>
      </c>
      <c r="D59" s="43">
        <f>C58*(((1+'Retirement income worksheet'!$C$6/12)^12-1)/('Retirement income worksheet'!$C$6/12))</f>
        <v>4009.0577711923447</v>
      </c>
      <c r="E59" s="43">
        <f>FV('Retirement income worksheet'!$B$7,1,0,-'Retirement income analysis'!E58)</f>
        <v>12480</v>
      </c>
      <c r="F59" s="42">
        <f>(B59+D59)*'Retirement income worksheet'!$C$8+IF(A59&gt;='Retirement income worksheet'!$C$11,'Retirement income worksheet'!$C$12*12,0)</f>
        <v>584.36231084769383</v>
      </c>
    </row>
    <row r="60" spans="1:6" ht="15" thickBot="1" x14ac:dyDescent="0.25">
      <c r="A60" s="40">
        <f t="shared" ref="A60:A61" si="14">A59+1</f>
        <v>22</v>
      </c>
      <c r="B60" s="49">
        <f>FV('Retirement income worksheet'!$C$6,1,0,-'Retirement income analysis'!B59)</f>
        <v>11236</v>
      </c>
      <c r="C60" s="42">
        <f t="shared" ref="C60:C108" si="15">C59</f>
        <v>325</v>
      </c>
      <c r="D60" s="43">
        <f>$D$59+D59*(1+'Retirement income worksheet'!$C$6)</f>
        <v>8258.6590086562301</v>
      </c>
      <c r="E60" s="43">
        <f>FV('Retirement income worksheet'!$B$7,1,0,-'Retirement income analysis'!E59)</f>
        <v>12979.2</v>
      </c>
      <c r="F60" s="42">
        <f>(B60+D60)*'Retirement income worksheet'!$C$8+IF(A60&gt;='Retirement income worksheet'!$C$11,'Retirement income worksheet'!$C$12*12,0)</f>
        <v>779.78636034624913</v>
      </c>
    </row>
    <row r="61" spans="1:6" ht="15" thickBot="1" x14ac:dyDescent="0.25">
      <c r="A61" s="40">
        <f t="shared" si="14"/>
        <v>23</v>
      </c>
      <c r="B61" s="49">
        <f>FV('Retirement income worksheet'!$C$6,1,0,-'Retirement income analysis'!B60)</f>
        <v>11910.16</v>
      </c>
      <c r="C61" s="42">
        <f t="shared" si="15"/>
        <v>325</v>
      </c>
      <c r="D61" s="43">
        <f>$D$59+D60*(1+'Retirement income worksheet'!$C$6)</f>
        <v>12763.236320367949</v>
      </c>
      <c r="E61" s="43">
        <f>FV('Retirement income worksheet'!$B$7,1,0,-'Retirement income analysis'!E60)</f>
        <v>13498.368</v>
      </c>
      <c r="F61" s="42">
        <f>(B61+D61)*'Retirement income worksheet'!$C$8+IF(A61&gt;='Retirement income worksheet'!$C$11,'Retirement income worksheet'!$C$12*12,0)</f>
        <v>986.93585281471792</v>
      </c>
    </row>
    <row r="62" spans="1:6" ht="15" thickBot="1" x14ac:dyDescent="0.25">
      <c r="A62" s="40">
        <f t="shared" ref="A62" si="16">A61+1</f>
        <v>24</v>
      </c>
      <c r="B62" s="49">
        <f>FV('Retirement income worksheet'!$C$6,1,0,-'Retirement income analysis'!B61)</f>
        <v>12624.7696</v>
      </c>
      <c r="C62" s="42">
        <f t="shared" si="15"/>
        <v>325</v>
      </c>
      <c r="D62" s="43">
        <f>$D$59+D61*(1+'Retirement income worksheet'!$C$6)</f>
        <v>17538.088270782369</v>
      </c>
      <c r="E62" s="43">
        <f>FV('Retirement income worksheet'!$B$7,1,0,-'Retirement income analysis'!E61)</f>
        <v>14038.302720000002</v>
      </c>
      <c r="F62" s="42">
        <f>(B62+D62)*'Retirement income worksheet'!$C$8+IF(A62&gt;='Retirement income worksheet'!$C$11,'Retirement income worksheet'!$C$12*12,0)</f>
        <v>1206.5143148312948</v>
      </c>
    </row>
    <row r="63" spans="1:6" ht="15" thickBot="1" x14ac:dyDescent="0.25">
      <c r="A63" s="40">
        <f t="shared" ref="A63:A73" si="17">A62+1</f>
        <v>25</v>
      </c>
      <c r="B63" s="49">
        <f>FV('Retirement income worksheet'!$C$6,1,0,-'Retirement income analysis'!B62)</f>
        <v>13382.255776</v>
      </c>
      <c r="C63" s="42">
        <f t="shared" si="15"/>
        <v>325</v>
      </c>
      <c r="D63" s="43">
        <f>$D$59+D62*(1+'Retirement income worksheet'!$C$6)</f>
        <v>22599.431338221657</v>
      </c>
      <c r="E63" s="43">
        <f>FV('Retirement income worksheet'!$B$7,1,0,-'Retirement income analysis'!E62)</f>
        <v>14599.834828800002</v>
      </c>
      <c r="F63" s="42">
        <f>(B63+D63)*'Retirement income worksheet'!$C$8+IF(A63&gt;='Retirement income worksheet'!$C$11,'Retirement income worksheet'!$C$12*12,0)</f>
        <v>1439.2674845688662</v>
      </c>
    </row>
    <row r="64" spans="1:6" ht="15" thickBot="1" x14ac:dyDescent="0.25">
      <c r="A64" s="40">
        <f t="shared" si="17"/>
        <v>26</v>
      </c>
      <c r="B64" s="49">
        <f>FV('Retirement income worksheet'!$C$6,1,0,-'Retirement income analysis'!B63)</f>
        <v>14185.191122560002</v>
      </c>
      <c r="C64" s="42">
        <f t="shared" si="15"/>
        <v>325</v>
      </c>
      <c r="D64" s="43">
        <f>$D$59+D63*(1+'Retirement income worksheet'!$C$6)</f>
        <v>27964.454989707301</v>
      </c>
      <c r="E64" s="43">
        <f>FV('Retirement income worksheet'!$B$7,1,0,-'Retirement income analysis'!E63)</f>
        <v>15183.828221952002</v>
      </c>
      <c r="F64" s="42">
        <f>(B64+D64)*'Retirement income worksheet'!$C$8+IF(A64&gt;='Retirement income worksheet'!$C$11,'Retirement income worksheet'!$C$12*12,0)</f>
        <v>1685.9858444906922</v>
      </c>
    </row>
    <row r="65" spans="1:6" ht="15" thickBot="1" x14ac:dyDescent="0.25">
      <c r="A65" s="40">
        <f t="shared" si="17"/>
        <v>27</v>
      </c>
      <c r="B65" s="49">
        <f>FV('Retirement income worksheet'!$C$6,1,0,-'Retirement income analysis'!B64)</f>
        <v>15036.302589913603</v>
      </c>
      <c r="C65" s="42">
        <f t="shared" si="15"/>
        <v>325</v>
      </c>
      <c r="D65" s="43">
        <f>$D$59+D64*(1+'Retirement income worksheet'!$C$6)</f>
        <v>33651.380060282085</v>
      </c>
      <c r="E65" s="43">
        <f>FV('Retirement income worksheet'!$B$7,1,0,-'Retirement income analysis'!E64)</f>
        <v>15791.181350830084</v>
      </c>
      <c r="F65" s="42">
        <f>(B65+D65)*'Retirement income worksheet'!$C$8+IF(A65&gt;='Retirement income worksheet'!$C$11,'Retirement income worksheet'!$C$12*12,0)</f>
        <v>1947.5073060078275</v>
      </c>
    </row>
    <row r="66" spans="1:6" ht="15" thickBot="1" x14ac:dyDescent="0.25">
      <c r="A66" s="40">
        <f t="shared" si="17"/>
        <v>28</v>
      </c>
      <c r="B66" s="49">
        <f>FV('Retirement income worksheet'!$C$6,1,0,-'Retirement income analysis'!B65)</f>
        <v>15938.48074530842</v>
      </c>
      <c r="C66" s="42">
        <f t="shared" si="15"/>
        <v>325</v>
      </c>
      <c r="D66" s="43">
        <f>$D$59+D65*(1+'Retirement income worksheet'!$C$6)</f>
        <v>39679.520635091358</v>
      </c>
      <c r="E66" s="43">
        <f>FV('Retirement income worksheet'!$B$7,1,0,-'Retirement income analysis'!E65)</f>
        <v>16422.828604863287</v>
      </c>
      <c r="F66" s="42">
        <f>(B66+D66)*'Retirement income worksheet'!$C$8+IF(A66&gt;='Retirement income worksheet'!$C$11,'Retirement income worksheet'!$C$12*12,0)</f>
        <v>2224.7200552159911</v>
      </c>
    </row>
    <row r="67" spans="1:6" ht="15" thickBot="1" x14ac:dyDescent="0.25">
      <c r="A67" s="40">
        <f t="shared" si="17"/>
        <v>29</v>
      </c>
      <c r="B67" s="49">
        <f>FV('Retirement income worksheet'!$C$6,1,0,-'Retirement income analysis'!B66)</f>
        <v>16894.789590026925</v>
      </c>
      <c r="C67" s="42">
        <f>+'Retirement income worksheet'!C5</f>
        <v>650</v>
      </c>
      <c r="D67" s="43">
        <f>C12*(((1+'Retirement income worksheet'!$C$6/12)^12-1)/('Retirement income worksheet'!$C$6/12))+D11*(1+'Retirement income worksheet'!$C$6)</f>
        <v>50078.407415581525</v>
      </c>
      <c r="E67" s="43">
        <f>FV('Retirement income worksheet'!$B$7,1,0,-'Retirement income analysis'!E66)</f>
        <v>17079.741749057819</v>
      </c>
      <c r="F67" s="42">
        <f>(B67+D67)*'Retirement income worksheet'!$C$8+IF(A67&gt;='Retirement income worksheet'!$C$11,'Retirement income worksheet'!$C$12*12,0)</f>
        <v>2678.9278802243384</v>
      </c>
    </row>
    <row r="68" spans="1:6" ht="15" thickBot="1" x14ac:dyDescent="0.25">
      <c r="A68" s="40">
        <f t="shared" si="17"/>
        <v>30</v>
      </c>
      <c r="B68" s="49">
        <f>FV('Retirement income worksheet'!$C$6,1,0,-'Retirement income analysis'!B67)</f>
        <v>17908.476965428541</v>
      </c>
      <c r="C68" s="42">
        <f t="shared" si="15"/>
        <v>650</v>
      </c>
      <c r="D68" s="43">
        <f>C67*(((1+'Retirement income worksheet'!$C$6/12)^12-1)/('Retirement income worksheet'!$C$6/12))+D12*(1+'Retirement income worksheet'!$C$6)</f>
        <v>61101.22740290111</v>
      </c>
      <c r="E68" s="43">
        <f>FV('Retirement income worksheet'!$B$7,1,0,-'Retirement income analysis'!E67)</f>
        <v>17762.931419020133</v>
      </c>
      <c r="F68" s="42">
        <f>(B68+D68)*'Retirement income worksheet'!$C$8+IF(A68&gt;='Retirement income worksheet'!$C$11,'Retirement income worksheet'!$C$12*12,0)</f>
        <v>3160.3881747331861</v>
      </c>
    </row>
    <row r="69" spans="1:6" ht="15" thickBot="1" x14ac:dyDescent="0.25">
      <c r="A69" s="40">
        <f t="shared" si="17"/>
        <v>31</v>
      </c>
      <c r="B69" s="49">
        <f>FV('Retirement income worksheet'!$C$6,1,0,-'Retirement income analysis'!B68)</f>
        <v>18982.985583354253</v>
      </c>
      <c r="C69" s="42">
        <f t="shared" si="15"/>
        <v>650</v>
      </c>
      <c r="D69" s="43">
        <f>C68*(((1+'Retirement income worksheet'!$C$6/12)^12-1)/('Retirement income worksheet'!$C$6/12))+D13*(1+'Retirement income worksheet'!$C$6)</f>
        <v>72785.41658945987</v>
      </c>
      <c r="E69" s="43">
        <f>FV('Retirement income worksheet'!$B$7,1,0,-'Retirement income analysis'!E68)</f>
        <v>18473.448675780939</v>
      </c>
      <c r="F69" s="42">
        <f>(B69+D69)*'Retirement income worksheet'!$C$8+IF(A69&gt;='Retirement income worksheet'!$C$11,'Retirement income worksheet'!$C$12*12,0)</f>
        <v>3670.736086912565</v>
      </c>
    </row>
    <row r="70" spans="1:6" ht="15" thickBot="1" x14ac:dyDescent="0.25">
      <c r="A70" s="40">
        <f t="shared" si="17"/>
        <v>32</v>
      </c>
      <c r="B70" s="49">
        <f>FV('Retirement income worksheet'!$C$6,1,0,-'Retirement income analysis'!B69)</f>
        <v>20121.96471835551</v>
      </c>
      <c r="C70" s="42">
        <f t="shared" si="15"/>
        <v>650</v>
      </c>
      <c r="D70" s="43">
        <f>C69*(((1+'Retirement income worksheet'!$C$6/12)^12-1)/('Retirement income worksheet'!$C$6/12))+D14*(1+'Retirement income worksheet'!$C$6)</f>
        <v>85170.657127212166</v>
      </c>
      <c r="E70" s="43">
        <f>FV('Retirement income worksheet'!$B$7,1,0,-'Retirement income analysis'!E69)</f>
        <v>19212.386622812177</v>
      </c>
      <c r="F70" s="42">
        <f>(B70+D70)*'Retirement income worksheet'!$C$8+IF(A70&gt;='Retirement income worksheet'!$C$11,'Retirement income worksheet'!$C$12*12,0)</f>
        <v>4211.7048738227068</v>
      </c>
    </row>
    <row r="71" spans="1:6" ht="15" thickBot="1" x14ac:dyDescent="0.25">
      <c r="A71" s="40">
        <f t="shared" si="17"/>
        <v>33</v>
      </c>
      <c r="B71" s="49">
        <f>FV('Retirement income worksheet'!$C$6,1,0,-'Retirement income analysis'!B70)</f>
        <v>21329.282601456842</v>
      </c>
      <c r="C71" s="42">
        <f t="shared" si="15"/>
        <v>650</v>
      </c>
      <c r="D71" s="43">
        <f>C70*(((1+'Retirement income worksheet'!$C$6/12)^12-1)/('Retirement income worksheet'!$C$6/12))+D15*(1+'Retirement income worksheet'!$C$6)</f>
        <v>98299.012097229599</v>
      </c>
      <c r="E71" s="43">
        <f>FV('Retirement income worksheet'!$B$7,1,0,-'Retirement income analysis'!E70)</f>
        <v>19980.882087724665</v>
      </c>
      <c r="F71" s="42">
        <f>(B71+D71)*'Retirement income worksheet'!$C$8+IF(A71&gt;='Retirement income worksheet'!$C$11,'Retirement income worksheet'!$C$12*12,0)</f>
        <v>4785.1317879474582</v>
      </c>
    </row>
    <row r="72" spans="1:6" ht="15" thickBot="1" x14ac:dyDescent="0.25">
      <c r="A72" s="40">
        <f t="shared" si="17"/>
        <v>34</v>
      </c>
      <c r="B72" s="49">
        <f>FV('Retirement income worksheet'!$C$6,1,0,-'Retirement income analysis'!B71)</f>
        <v>22609.039557544253</v>
      </c>
      <c r="C72" s="42">
        <f t="shared" si="15"/>
        <v>650</v>
      </c>
      <c r="D72" s="43">
        <f>C71*(((1+'Retirement income worksheet'!$C$6/12)^12-1)/('Retirement income worksheet'!$C$6/12))+D16*(1+'Retirement income worksheet'!$C$6)</f>
        <v>112215.06836544807</v>
      </c>
      <c r="E72" s="43">
        <f>FV('Retirement income worksheet'!$B$7,1,0,-'Retirement income analysis'!E71)</f>
        <v>20780.117371233653</v>
      </c>
      <c r="F72" s="42">
        <f>(B72+D72)*'Retirement income worksheet'!$C$8+IF(A72&gt;='Retirement income worksheet'!$C$11,'Retirement income worksheet'!$C$12*12,0)</f>
        <v>5392.9643169196925</v>
      </c>
    </row>
    <row r="73" spans="1:6" ht="15" thickBot="1" x14ac:dyDescent="0.25">
      <c r="A73" s="40">
        <f t="shared" si="17"/>
        <v>35</v>
      </c>
      <c r="B73" s="49">
        <f>FV('Retirement income worksheet'!$C$6,1,0,-'Retirement income analysis'!B72)</f>
        <v>23965.581930996908</v>
      </c>
      <c r="C73" s="42">
        <f t="shared" si="15"/>
        <v>650</v>
      </c>
      <c r="D73" s="43">
        <f>C72*(((1+'Retirement income worksheet'!$C$6/12)^12-1)/('Retirement income worksheet'!$C$6/12))+D17*(1+'Retirement income worksheet'!$C$6)</f>
        <v>126966.08800975965</v>
      </c>
      <c r="E73" s="43">
        <f>FV('Retirement income worksheet'!$B$7,1,0,-'Retirement income analysis'!E72)</f>
        <v>21611.322066083001</v>
      </c>
      <c r="F73" s="42">
        <f>(B73+D73)*'Retirement income worksheet'!$C$8+IF(A73&gt;='Retirement income worksheet'!$C$11,'Retirement income worksheet'!$C$12*12,0)</f>
        <v>6037.2667976302628</v>
      </c>
    </row>
    <row r="74" spans="1:6" ht="15" thickBot="1" x14ac:dyDescent="0.25">
      <c r="A74" s="40">
        <f t="shared" ref="A74" si="18">A73+1</f>
        <v>36</v>
      </c>
      <c r="B74" s="49">
        <f>FV('Retirement income worksheet'!$C$6,1,0,-'Retirement income analysis'!B73)</f>
        <v>25403.516846856724</v>
      </c>
      <c r="C74" s="42">
        <f t="shared" si="15"/>
        <v>650</v>
      </c>
      <c r="D74" s="43">
        <f>C73*(((1+'Retirement income worksheet'!$C$6/12)^12-1)/('Retirement income worksheet'!$C$6/12))+D18*(1+'Retirement income worksheet'!$C$6)</f>
        <v>142602.16883272992</v>
      </c>
      <c r="E74" s="43">
        <f>FV('Retirement income worksheet'!$B$7,1,0,-'Retirement income analysis'!E73)</f>
        <v>22475.774948726321</v>
      </c>
      <c r="F74" s="42">
        <f>(B74+D74)*'Retirement income worksheet'!$C$8+IF(A74&gt;='Retirement income worksheet'!$C$11,'Retirement income worksheet'!$C$12*12,0)</f>
        <v>6720.2274271834658</v>
      </c>
    </row>
    <row r="75" spans="1:6" ht="15" thickBot="1" x14ac:dyDescent="0.25">
      <c r="A75" s="40">
        <f t="shared" ref="A75:A78" si="19">A74+1</f>
        <v>37</v>
      </c>
      <c r="B75" s="49">
        <f>FV('Retirement income worksheet'!$C$6,1,0,-'Retirement income analysis'!B74)</f>
        <v>26927.727857668131</v>
      </c>
      <c r="C75" s="42">
        <f t="shared" si="15"/>
        <v>650</v>
      </c>
      <c r="D75" s="43">
        <f>C74*(((1+'Retirement income worksheet'!$C$6/12)^12-1)/('Retirement income worksheet'!$C$6/12))+D19*(1+'Retirement income worksheet'!$C$6)</f>
        <v>159176.4145050784</v>
      </c>
      <c r="E75" s="43">
        <f>FV('Retirement income worksheet'!$B$7,1,0,-'Retirement income analysis'!E74)</f>
        <v>23374.805946675373</v>
      </c>
      <c r="F75" s="42">
        <f>(B75+D75)*'Retirement income worksheet'!$C$8+IF(A75&gt;='Retirement income worksheet'!$C$11,'Retirement income worksheet'!$C$12*12,0)</f>
        <v>7444.1656945098612</v>
      </c>
    </row>
    <row r="76" spans="1:6" ht="15" thickBot="1" x14ac:dyDescent="0.25">
      <c r="A76" s="40">
        <f t="shared" si="19"/>
        <v>38</v>
      </c>
      <c r="B76" s="49">
        <f>FV('Retirement income worksheet'!$C$6,1,0,-'Retirement income analysis'!B75)</f>
        <v>28543.391529128221</v>
      </c>
      <c r="C76" s="42">
        <f t="shared" si="15"/>
        <v>650</v>
      </c>
      <c r="D76" s="43">
        <f>C75*(((1+'Retirement income worksheet'!$C$6/12)^12-1)/('Retirement income worksheet'!$C$6/12))+D20*(1+'Retirement income worksheet'!$C$6)</f>
        <v>176745.11491776779</v>
      </c>
      <c r="E76" s="43">
        <f>FV('Retirement income worksheet'!$B$7,1,0,-'Retirement income analysis'!E75)</f>
        <v>24309.798184542389</v>
      </c>
      <c r="F76" s="42">
        <f>(B76+D76)*'Retirement income worksheet'!$C$8+IF(A76&gt;='Retirement income worksheet'!$C$11,'Retirement income worksheet'!$C$12*12,0)</f>
        <v>8211.5402578758403</v>
      </c>
    </row>
    <row r="77" spans="1:6" ht="15" thickBot="1" x14ac:dyDescent="0.25">
      <c r="A77" s="40">
        <f t="shared" si="19"/>
        <v>39</v>
      </c>
      <c r="B77" s="49">
        <f>FV('Retirement income worksheet'!$C$6,1,0,-'Retirement income analysis'!B76)</f>
        <v>30255.995020875915</v>
      </c>
      <c r="C77" s="42">
        <f t="shared" si="15"/>
        <v>650</v>
      </c>
      <c r="D77" s="43">
        <f>C76*(((1+'Retirement income worksheet'!$C$6/12)^12-1)/('Retirement income worksheet'!$C$6/12))+D21*(1+'Retirement income worksheet'!$C$6)</f>
        <v>195367.93735521854</v>
      </c>
      <c r="E77" s="43">
        <f>FV('Retirement income worksheet'!$B$7,1,0,-'Retirement income analysis'!E76)</f>
        <v>25282.190111924087</v>
      </c>
      <c r="F77" s="42">
        <f>(B77+D77)*'Retirement income worksheet'!$C$8+IF(A77&gt;='Retirement income worksheet'!$C$11,'Retirement income worksheet'!$C$12*12,0)</f>
        <v>9024.9572950437778</v>
      </c>
    </row>
    <row r="78" spans="1:6" ht="15" thickBot="1" x14ac:dyDescent="0.25">
      <c r="A78" s="40">
        <f t="shared" si="19"/>
        <v>40</v>
      </c>
      <c r="B78" s="49">
        <f>FV('Retirement income worksheet'!$C$6,1,0,-'Retirement income analysis'!B77)</f>
        <v>32071.354722128472</v>
      </c>
      <c r="C78" s="42">
        <f t="shared" si="15"/>
        <v>650</v>
      </c>
      <c r="D78" s="43">
        <f>C77*(((1+'Retirement income worksheet'!$C$6/12)^12-1)/('Retirement income worksheet'!$C$6/12))+D22*(1+'Retirement income worksheet'!$C$6)</f>
        <v>215108.12913891635</v>
      </c>
      <c r="E78" s="43">
        <f>FV('Retirement income worksheet'!$B$7,1,0,-'Retirement income analysis'!E77)</f>
        <v>26293.477716401052</v>
      </c>
      <c r="F78" s="42">
        <f>(B78+D78)*'Retirement income worksheet'!$C$8+IF(A78&gt;='Retirement income worksheet'!$C$11,'Retirement income worksheet'!$C$12*12,0)</f>
        <v>9887.1793544417942</v>
      </c>
    </row>
    <row r="79" spans="1:6" ht="15" thickBot="1" x14ac:dyDescent="0.25">
      <c r="A79" s="40">
        <f t="shared" ref="A79:A80" si="20">A78+1</f>
        <v>41</v>
      </c>
      <c r="B79" s="49">
        <f>FV('Retirement income worksheet'!$C$6,1,0,-'Retirement income analysis'!B78)</f>
        <v>33995.636005456181</v>
      </c>
      <c r="C79" s="42">
        <f t="shared" si="15"/>
        <v>650</v>
      </c>
      <c r="D79" s="43">
        <f>C78*(((1+'Retirement income worksheet'!$C$6/12)^12-1)/('Retirement income worksheet'!$C$6/12))+D23*(1+'Retirement income worksheet'!$C$6)</f>
        <v>236032.73242963603</v>
      </c>
      <c r="E79" s="43">
        <f>FV('Retirement income worksheet'!$B$7,1,0,-'Retirement income analysis'!E78)</f>
        <v>27345.216825057094</v>
      </c>
      <c r="F79" s="42">
        <f>(B79+D79)*'Retirement income worksheet'!$C$8+IF(A79&gt;='Retirement income worksheet'!$C$11,'Retirement income worksheet'!$C$12*12,0)</f>
        <v>10801.134737403689</v>
      </c>
    </row>
    <row r="80" spans="1:6" ht="15" thickBot="1" x14ac:dyDescent="0.25">
      <c r="A80" s="40">
        <f t="shared" si="20"/>
        <v>42</v>
      </c>
      <c r="B80" s="49">
        <f>FV('Retirement income worksheet'!$C$6,1,0,-'Retirement income analysis'!B79)</f>
        <v>36035.374165783556</v>
      </c>
      <c r="C80" s="42">
        <f t="shared" si="15"/>
        <v>650</v>
      </c>
      <c r="D80" s="43">
        <f>C79*(((1+'Retirement income worksheet'!$C$6/12)^12-1)/('Retirement income worksheet'!$C$6/12))+D24*(1+'Retirement income worksheet'!$C$6)</f>
        <v>258212.81191779888</v>
      </c>
      <c r="E80" s="43">
        <f>FV('Retirement income worksheet'!$B$7,1,0,-'Retirement income analysis'!E79)</f>
        <v>28439.025498059378</v>
      </c>
      <c r="F80" s="42">
        <f>(B80+D80)*'Retirement income worksheet'!$C$8+IF(A80&gt;='Retirement income worksheet'!$C$11,'Retirement income worksheet'!$C$12*12,0)</f>
        <v>11769.927443343298</v>
      </c>
    </row>
    <row r="81" spans="1:6" ht="15" thickBot="1" x14ac:dyDescent="0.25">
      <c r="A81" s="40">
        <f t="shared" ref="A81:A108" si="21">A80+1</f>
        <v>43</v>
      </c>
      <c r="B81" s="49">
        <f>FV('Retirement income worksheet'!$C$6,1,0,-'Retirement income analysis'!B80)</f>
        <v>38197.496615730568</v>
      </c>
      <c r="C81" s="42">
        <f t="shared" si="15"/>
        <v>650</v>
      </c>
      <c r="D81" s="43">
        <f>C80*(((1+'Retirement income worksheet'!$C$6/12)^12-1)/('Retirement income worksheet'!$C$6/12))+D25*(1+'Retirement income worksheet'!$C$6)</f>
        <v>281723.69617525151</v>
      </c>
      <c r="E81" s="43">
        <f>FV('Retirement income worksheet'!$B$7,1,0,-'Retirement income analysis'!E80)</f>
        <v>29576.586517981756</v>
      </c>
      <c r="F81" s="42">
        <f>(B81+D81)*'Retirement income worksheet'!$C$8+IF(A81&gt;='Retirement income worksheet'!$C$11,'Retirement income worksheet'!$C$12*12,0)</f>
        <v>12796.847711639284</v>
      </c>
    </row>
    <row r="82" spans="1:6" ht="15" thickBot="1" x14ac:dyDescent="0.25">
      <c r="A82" s="40">
        <f t="shared" si="21"/>
        <v>44</v>
      </c>
      <c r="B82" s="49">
        <f>FV('Retirement income worksheet'!$C$6,1,0,-'Retirement income analysis'!B81)</f>
        <v>40489.346412674407</v>
      </c>
      <c r="C82" s="42">
        <f t="shared" si="15"/>
        <v>650</v>
      </c>
      <c r="D82" s="43">
        <f>C81*(((1+'Retirement income worksheet'!$C$6/12)^12-1)/('Retirement income worksheet'!$C$6/12))+D26*(1+'Retirement income worksheet'!$C$6)</f>
        <v>306645.23348815128</v>
      </c>
      <c r="E82" s="43">
        <f>FV('Retirement income worksheet'!$B$7,1,0,-'Retirement income analysis'!E81)</f>
        <v>30759.649978701025</v>
      </c>
      <c r="F82" s="42">
        <f>(B82+D82)*'Retirement income worksheet'!$C$8+IF(A82&gt;='Retirement income worksheet'!$C$11,'Retirement income worksheet'!$C$12*12,0)</f>
        <v>13885.383196033028</v>
      </c>
    </row>
    <row r="83" spans="1:6" ht="15" thickBot="1" x14ac:dyDescent="0.25">
      <c r="A83" s="40">
        <f t="shared" si="21"/>
        <v>45</v>
      </c>
      <c r="B83" s="49">
        <f>FV('Retirement income worksheet'!$C$6,1,0,-'Retirement income analysis'!B82)</f>
        <v>42918.707197434873</v>
      </c>
      <c r="C83" s="42">
        <f t="shared" si="15"/>
        <v>650</v>
      </c>
      <c r="D83" s="43">
        <f>C82*(((1+'Retirement income worksheet'!$C$6/12)^12-1)/('Retirement income worksheet'!$C$6/12))+D27*(1+'Retirement income worksheet'!$C$6)</f>
        <v>333062.06303982507</v>
      </c>
      <c r="E83" s="43">
        <f>FV('Retirement income worksheet'!$B$7,1,0,-'Retirement income analysis'!E82)</f>
        <v>31990.035977849067</v>
      </c>
      <c r="F83" s="42">
        <f>(B83+D83)*'Retirement income worksheet'!$C$8+IF(A83&gt;='Retirement income worksheet'!$C$11,'Retirement income worksheet'!$C$12*12,0)</f>
        <v>15039.230809490396</v>
      </c>
    </row>
    <row r="84" spans="1:6" ht="15" thickBot="1" x14ac:dyDescent="0.25">
      <c r="A84" s="40">
        <f t="shared" si="21"/>
        <v>46</v>
      </c>
      <c r="B84" s="49">
        <f>FV('Retirement income worksheet'!$C$6,1,0,-'Retirement income analysis'!B83)</f>
        <v>45493.829629280968</v>
      </c>
      <c r="C84" s="42">
        <f t="shared" si="15"/>
        <v>650</v>
      </c>
      <c r="D84" s="43">
        <f>C83*(((1+'Retirement income worksheet'!$C$6/12)^12-1)/('Retirement income worksheet'!$C$6/12))+D28*(1+'Retirement income worksheet'!$C$6)</f>
        <v>361063.90236459929</v>
      </c>
      <c r="E84" s="43">
        <f>FV('Retirement income worksheet'!$B$7,1,0,-'Retirement income analysis'!E83)</f>
        <v>33269.637416963029</v>
      </c>
      <c r="F84" s="42">
        <f>(B84+D84)*'Retirement income worksheet'!$C$8+IF(A84&gt;='Retirement income worksheet'!$C$11,'Retirement income worksheet'!$C$12*12,0)</f>
        <v>16262.309279755211</v>
      </c>
    </row>
    <row r="85" spans="1:6" ht="15" thickBot="1" x14ac:dyDescent="0.25">
      <c r="A85" s="40">
        <f t="shared" si="21"/>
        <v>47</v>
      </c>
      <c r="B85" s="49">
        <f>FV('Retirement income worksheet'!$C$6,1,0,-'Retirement income analysis'!B84)</f>
        <v>48223.45940703783</v>
      </c>
      <c r="C85" s="42">
        <f t="shared" si="15"/>
        <v>650</v>
      </c>
      <c r="D85" s="43">
        <f>C84*(((1+'Retirement income worksheet'!$C$6/12)^12-1)/('Retirement income worksheet'!$C$6/12))+D29*(1+'Retirement income worksheet'!$C$6)</f>
        <v>390745.85204885993</v>
      </c>
      <c r="E85" s="43">
        <f>FV('Retirement income worksheet'!$B$7,1,0,-'Retirement income analysis'!E84)</f>
        <v>34600.422913641552</v>
      </c>
      <c r="F85" s="42">
        <f>(B85+D85)*'Retirement income worksheet'!$C$8+IF(A85&gt;='Retirement income worksheet'!$C$11,'Retirement income worksheet'!$C$12*12,0)</f>
        <v>17558.772458235911</v>
      </c>
    </row>
    <row r="86" spans="1:6" ht="15" thickBot="1" x14ac:dyDescent="0.25">
      <c r="A86" s="40">
        <f t="shared" si="21"/>
        <v>48</v>
      </c>
      <c r="B86" s="49">
        <f>FV('Retirement income worksheet'!$C$6,1,0,-'Retirement income analysis'!B85)</f>
        <v>51116.866971460106</v>
      </c>
      <c r="C86" s="42">
        <f t="shared" si="15"/>
        <v>650</v>
      </c>
      <c r="D86" s="43">
        <f>C85*(((1+'Retirement income worksheet'!$C$6/12)^12-1)/('Retirement income worksheet'!$C$6/12))+D30*(1+'Retirement income worksheet'!$C$6)</f>
        <v>422208.71871417621</v>
      </c>
      <c r="E86" s="43">
        <f>FV('Retirement income worksheet'!$B$7,1,0,-'Retirement income analysis'!E85)</f>
        <v>35984.439830187213</v>
      </c>
      <c r="F86" s="42">
        <f>(B86+D86)*'Retirement income worksheet'!$C$8+IF(A86&gt;='Retirement income worksheet'!$C$11,'Retirement income worksheet'!$C$12*12,0)</f>
        <v>18933.023427425454</v>
      </c>
    </row>
    <row r="87" spans="1:6" ht="15" thickBot="1" x14ac:dyDescent="0.25">
      <c r="A87" s="40">
        <f t="shared" si="21"/>
        <v>49</v>
      </c>
      <c r="B87" s="49">
        <f>FV('Retirement income worksheet'!$C$6,1,0,-'Retirement income analysis'!B86)</f>
        <v>54183.878989747718</v>
      </c>
      <c r="C87" s="42">
        <f t="shared" si="15"/>
        <v>650</v>
      </c>
      <c r="D87" s="43">
        <f>C86*(((1+'Retirement income worksheet'!$C$6/12)^12-1)/('Retirement income worksheet'!$C$6/12))+D31*(1+'Retirement income worksheet'!$C$6)</f>
        <v>455559.35737941146</v>
      </c>
      <c r="E87" s="43">
        <f>FV('Retirement income worksheet'!$B$7,1,0,-'Retirement income analysis'!E86)</f>
        <v>37423.817423394707</v>
      </c>
      <c r="F87" s="42">
        <f>(B87+D87)*'Retirement income worksheet'!$C$8+IF(A87&gt;='Retirement income worksheet'!$C$11,'Retirement income worksheet'!$C$12*12,0)</f>
        <v>20389.72945476637</v>
      </c>
    </row>
    <row r="88" spans="1:6" ht="15" thickBot="1" x14ac:dyDescent="0.25">
      <c r="A88" s="40">
        <f t="shared" si="21"/>
        <v>50</v>
      </c>
      <c r="B88" s="49">
        <f>FV('Retirement income worksheet'!$C$6,1,0,-'Retirement income analysis'!B87)</f>
        <v>57434.911729132582</v>
      </c>
      <c r="C88" s="42">
        <f t="shared" si="15"/>
        <v>650</v>
      </c>
      <c r="D88" s="43">
        <f>C87*(((1+'Retirement income worksheet'!$C$6/12)^12-1)/('Retirement income worksheet'!$C$6/12))+D32*(1+'Retirement income worksheet'!$C$6)</f>
        <v>490911.03436456085</v>
      </c>
      <c r="E88" s="43">
        <f>FV('Retirement income worksheet'!$B$7,1,0,-'Retirement income analysis'!E87)</f>
        <v>38920.770120330497</v>
      </c>
      <c r="F88" s="42">
        <f>(B88+D88)*'Retirement income worksheet'!$C$8+IF(A88&gt;='Retirement income worksheet'!$C$11,'Retirement income worksheet'!$C$12*12,0)</f>
        <v>21933.837843747737</v>
      </c>
    </row>
    <row r="89" spans="1:6" ht="15" thickBot="1" x14ac:dyDescent="0.25">
      <c r="A89" s="40">
        <f t="shared" si="21"/>
        <v>51</v>
      </c>
      <c r="B89" s="49">
        <f>FV('Retirement income worksheet'!$C$6,1,0,-'Retirement income analysis'!B88)</f>
        <v>60881.006432880538</v>
      </c>
      <c r="C89" s="42">
        <f t="shared" si="15"/>
        <v>650</v>
      </c>
      <c r="D89" s="43">
        <f>C88*(((1+'Retirement income worksheet'!$C$6/12)^12-1)/('Retirement income worksheet'!$C$6/12))+D33*(1+'Retirement income worksheet'!$C$6)</f>
        <v>528383.81196881924</v>
      </c>
      <c r="E89" s="43">
        <f>FV('Retirement income worksheet'!$B$7,1,0,-'Retirement income analysis'!E88)</f>
        <v>40477.600925143721</v>
      </c>
      <c r="F89" s="42">
        <f>(B89+D89)*'Retirement income worksheet'!$C$8+IF(A89&gt;='Retirement income worksheet'!$C$11,'Retirement income worksheet'!$C$12*12,0)</f>
        <v>23570.592736067993</v>
      </c>
    </row>
    <row r="90" spans="1:6" ht="15" thickBot="1" x14ac:dyDescent="0.25">
      <c r="A90" s="40">
        <f t="shared" si="21"/>
        <v>52</v>
      </c>
      <c r="B90" s="49">
        <f>FV('Retirement income worksheet'!$C$6,1,0,-'Retirement income analysis'!B89)</f>
        <v>64533.866818853377</v>
      </c>
      <c r="C90" s="42">
        <f t="shared" si="15"/>
        <v>650</v>
      </c>
      <c r="D90" s="43">
        <f>C89*(((1+'Retirement income worksheet'!$C$6/12)^12-1)/('Retirement income worksheet'!$C$6/12))+D34*(1+'Retirement income worksheet'!$C$6)</f>
        <v>568104.95622933307</v>
      </c>
      <c r="E90" s="43">
        <f>FV('Retirement income worksheet'!$B$7,1,0,-'Retirement income analysis'!E89)</f>
        <v>42096.704962149473</v>
      </c>
      <c r="F90" s="42">
        <f>(B90+D90)*'Retirement income worksheet'!$C$8+IF(A90&gt;='Retirement income worksheet'!$C$11,'Retirement income worksheet'!$C$12*12,0)</f>
        <v>25305.552921927461</v>
      </c>
    </row>
    <row r="91" spans="1:6" ht="15" thickBot="1" x14ac:dyDescent="0.25">
      <c r="A91" s="40">
        <f t="shared" si="21"/>
        <v>53</v>
      </c>
      <c r="B91" s="49">
        <f>FV('Retirement income worksheet'!$C$6,1,0,-'Retirement income analysis'!B90)</f>
        <v>68405.89882798458</v>
      </c>
      <c r="C91" s="42">
        <f t="shared" si="15"/>
        <v>650</v>
      </c>
      <c r="D91" s="43">
        <f>C90*(((1+'Retirement income worksheet'!$C$6/12)^12-1)/('Retirement income worksheet'!$C$6/12))+D35*(1+'Retirement income worksheet'!$C$6)</f>
        <v>610209.36914547777</v>
      </c>
      <c r="E91" s="43">
        <f>FV('Retirement income worksheet'!$B$7,1,0,-'Retirement income analysis'!E90)</f>
        <v>43780.573160635453</v>
      </c>
      <c r="F91" s="42">
        <f>(B91+D91)*'Retirement income worksheet'!$C$8+IF(A91&gt;='Retirement income worksheet'!$C$11,'Retirement income worksheet'!$C$12*12,0)</f>
        <v>27144.610718938493</v>
      </c>
    </row>
    <row r="92" spans="1:6" ht="15" thickBot="1" x14ac:dyDescent="0.25">
      <c r="A92" s="40">
        <f t="shared" si="21"/>
        <v>54</v>
      </c>
      <c r="B92" s="49">
        <f>FV('Retirement income worksheet'!$C$6,1,0,-'Retirement income analysis'!B91)</f>
        <v>72510.252757663664</v>
      </c>
      <c r="C92" s="42">
        <f t="shared" si="15"/>
        <v>650</v>
      </c>
      <c r="D92" s="43">
        <f>C91*(((1+'Retirement income worksheet'!$C$6/12)^12-1)/('Retirement income worksheet'!$C$6/12))+D36*(1+'Retirement income worksheet'!$C$6)</f>
        <v>654840.04683659109</v>
      </c>
      <c r="E92" s="43">
        <f>FV('Retirement income worksheet'!$B$7,1,0,-'Retirement income analysis'!E91)</f>
        <v>45531.796087060873</v>
      </c>
      <c r="F92" s="42">
        <f>(B92+D92)*'Retirement income worksheet'!$C$8+IF(A92&gt;='Retirement income worksheet'!$C$11,'Retirement income worksheet'!$C$12*12,0)</f>
        <v>29094.01198377019</v>
      </c>
    </row>
    <row r="93" spans="1:6" ht="15" thickBot="1" x14ac:dyDescent="0.25">
      <c r="A93" s="40">
        <f t="shared" si="21"/>
        <v>55</v>
      </c>
      <c r="B93" s="49">
        <f>FV('Retirement income worksheet'!$C$6,1,0,-'Retirement income analysis'!B92)</f>
        <v>76860.867923123486</v>
      </c>
      <c r="C93" s="42">
        <f t="shared" si="15"/>
        <v>650</v>
      </c>
      <c r="D93" s="43">
        <f>C92*(((1+'Retirement income worksheet'!$C$6/12)^12-1)/('Retirement income worksheet'!$C$6/12))+D37*(1+'Retirement income worksheet'!$C$6)</f>
        <v>702148.56518917123</v>
      </c>
      <c r="E93" s="43">
        <f>FV('Retirement income worksheet'!$B$7,1,0,-'Retirement income analysis'!E92)</f>
        <v>47353.067930543308</v>
      </c>
      <c r="F93" s="42">
        <f>(B93+D93)*'Retirement income worksheet'!$C$8+IF(A93&gt;='Retirement income worksheet'!$C$11,'Retirement income worksheet'!$C$12*12,0)</f>
        <v>31160.37732449179</v>
      </c>
    </row>
    <row r="94" spans="1:6" ht="15" thickBot="1" x14ac:dyDescent="0.25">
      <c r="A94" s="40">
        <f t="shared" si="21"/>
        <v>56</v>
      </c>
      <c r="B94" s="49">
        <f>FV('Retirement income worksheet'!$C$6,1,0,-'Retirement income analysis'!B93)</f>
        <v>81472.519998510892</v>
      </c>
      <c r="C94" s="42">
        <f t="shared" si="15"/>
        <v>650</v>
      </c>
      <c r="D94" s="43">
        <f>C93*(((1+'Retirement income worksheet'!$C$6/12)^12-1)/('Retirement income worksheet'!$C$6/12))+D38*(1+'Retirement income worksheet'!$C$6)</f>
        <v>752295.59464290622</v>
      </c>
      <c r="E94" s="43">
        <f>FV('Retirement income worksheet'!$B$7,1,0,-'Retirement income analysis'!E93)</f>
        <v>49247.190647765041</v>
      </c>
      <c r="F94" s="42">
        <f>(B94+D94)*'Retirement income worksheet'!$C$8+IF(A94&gt;='Retirement income worksheet'!$C$11,'Retirement income worksheet'!$C$12*12,0)</f>
        <v>33350.724585656681</v>
      </c>
    </row>
    <row r="95" spans="1:6" ht="15" thickBot="1" x14ac:dyDescent="0.25">
      <c r="A95" s="40">
        <f t="shared" si="21"/>
        <v>57</v>
      </c>
      <c r="B95" s="49">
        <f>FV('Retirement income worksheet'!$C$6,1,0,-'Retirement income analysis'!B94)</f>
        <v>86360.871198421548</v>
      </c>
      <c r="C95" s="42">
        <f t="shared" si="15"/>
        <v>650</v>
      </c>
      <c r="D95" s="43">
        <f>C94*(((1+'Retirement income worksheet'!$C$6/12)^12-1)/('Retirement income worksheet'!$C$6/12))+D39*(1+'Retirement income worksheet'!$C$6)</f>
        <v>805451.44586386532</v>
      </c>
      <c r="E95" s="43">
        <f>FV('Retirement income worksheet'!$B$7,1,0,-'Retirement income analysis'!E94)</f>
        <v>51217.078273675645</v>
      </c>
      <c r="F95" s="42">
        <f>(B95+D95)*'Retirement income worksheet'!$C$8+IF(A95&gt;='Retirement income worksheet'!$C$11,'Retirement income worksheet'!$C$12*12,0)</f>
        <v>35672.49268249148</v>
      </c>
    </row>
    <row r="96" spans="1:6" ht="15" thickBot="1" x14ac:dyDescent="0.25">
      <c r="A96" s="40">
        <f t="shared" si="21"/>
        <v>58</v>
      </c>
      <c r="B96" s="49">
        <f>FV('Retirement income worksheet'!$C$6,1,0,-'Retirement income analysis'!B95)</f>
        <v>91542.523470326851</v>
      </c>
      <c r="C96" s="42">
        <f t="shared" si="15"/>
        <v>650</v>
      </c>
      <c r="D96" s="43">
        <f>C95*(((1+'Retirement income worksheet'!$C$6/12)^12-1)/('Retirement income worksheet'!$C$6/12))+D40*(1+'Retirement income worksheet'!$C$6)</f>
        <v>861796.64815808192</v>
      </c>
      <c r="E96" s="43">
        <f>FV('Retirement income worksheet'!$B$7,1,0,-'Retirement income analysis'!E95)</f>
        <v>53265.761404622674</v>
      </c>
      <c r="F96" s="42">
        <f>(B96+D96)*'Retirement income worksheet'!$C$8+IF(A96&gt;='Retirement income worksheet'!$C$11,'Retirement income worksheet'!$C$12*12,0)</f>
        <v>38133.566865136352</v>
      </c>
    </row>
    <row r="97" spans="1:6" ht="15" thickBot="1" x14ac:dyDescent="0.25">
      <c r="A97" s="40">
        <f t="shared" si="21"/>
        <v>59</v>
      </c>
      <c r="B97" s="49">
        <f>FV('Retirement income worksheet'!$C$6,1,0,-'Retirement income analysis'!B96)</f>
        <v>97035.074878546468</v>
      </c>
      <c r="C97" s="42">
        <f t="shared" si="15"/>
        <v>650</v>
      </c>
      <c r="D97" s="43">
        <f>C96*(((1+'Retirement income worksheet'!$C$6/12)^12-1)/('Retirement income worksheet'!$C$6/12))+D41*(1+'Retirement income worksheet'!$C$6)</f>
        <v>921522.56258995156</v>
      </c>
      <c r="E97" s="43">
        <f>FV('Retirement income worksheet'!$B$7,1,0,-'Retirement income analysis'!E96)</f>
        <v>55396.391860807584</v>
      </c>
      <c r="F97" s="42">
        <f>(B97+D97)*'Retirement income worksheet'!$C$8+IF(A97&gt;='Retirement income worksheet'!$C$11,'Retirement income worksheet'!$C$12*12,0)</f>
        <v>40742.305498739923</v>
      </c>
    </row>
    <row r="98" spans="1:6" ht="15" thickBot="1" x14ac:dyDescent="0.25">
      <c r="A98" s="40">
        <f t="shared" si="21"/>
        <v>60</v>
      </c>
      <c r="B98" s="49">
        <f>FV('Retirement income worksheet'!$C$6,1,0,-'Retirement income analysis'!B97)</f>
        <v>102857.17937125926</v>
      </c>
      <c r="C98" s="42">
        <f t="shared" si="15"/>
        <v>650</v>
      </c>
      <c r="D98" s="43">
        <f>C97*(((1+'Retirement income worksheet'!$C$6/12)^12-1)/('Retirement income worksheet'!$C$6/12))+D42*(1+'Retirement income worksheet'!$C$6)</f>
        <v>984832.03188773338</v>
      </c>
      <c r="E98" s="43">
        <f>FV('Retirement income worksheet'!$B$7,1,0,-'Retirement income analysis'!E97)</f>
        <v>57612.247535239891</v>
      </c>
      <c r="F98" s="42">
        <f>(B98+D98)*'Retirement income worksheet'!$C$8+IF(A98&gt;='Retirement income worksheet'!$C$11,'Retirement income worksheet'!$C$12*12,0)</f>
        <v>43507.5684503597</v>
      </c>
    </row>
    <row r="99" spans="1:6" ht="15" thickBot="1" x14ac:dyDescent="0.25">
      <c r="A99" s="40">
        <f t="shared" si="21"/>
        <v>61</v>
      </c>
      <c r="B99" s="49">
        <f>FV('Retirement income worksheet'!$C$6,1,0,-'Retirement income analysis'!B98)</f>
        <v>109028.61013353482</v>
      </c>
      <c r="C99" s="42">
        <f t="shared" si="15"/>
        <v>650</v>
      </c>
      <c r="D99" s="43">
        <f>C98*(((1+'Retirement income worksheet'!$C$6/12)^12-1)/('Retirement income worksheet'!$C$6/12))+D43*(1+'Retirement income worksheet'!$C$6)</f>
        <v>1051940.0693433823</v>
      </c>
      <c r="E99" s="43">
        <f>FV('Retirement income worksheet'!$B$7,1,0,-'Retirement income analysis'!E98)</f>
        <v>59916.737436649491</v>
      </c>
      <c r="F99" s="42">
        <f>(B99+D99)*'Retirement income worksheet'!$C$8+IF(A99&gt;='Retirement income worksheet'!$C$11,'Retirement income worksheet'!$C$12*12,0)</f>
        <v>46438.747179076679</v>
      </c>
    </row>
    <row r="100" spans="1:6" ht="15" thickBot="1" x14ac:dyDescent="0.25">
      <c r="A100" s="40">
        <f t="shared" si="21"/>
        <v>62</v>
      </c>
      <c r="B100" s="49">
        <f>FV('Retirement income worksheet'!$C$6,1,0,-'Retirement income analysis'!B99)</f>
        <v>115570.32674154692</v>
      </c>
      <c r="C100" s="42">
        <f t="shared" si="15"/>
        <v>650</v>
      </c>
      <c r="D100" s="43">
        <f>C99*(((1+'Retirement income worksheet'!$C$6/12)^12-1)/('Retirement income worksheet'!$C$6/12))+D44*(1+'Retirement income worksheet'!$C$6)</f>
        <v>1123074.58904637</v>
      </c>
      <c r="E100" s="43">
        <f>FV('Retirement income worksheet'!$B$7,1,0,-'Retirement income analysis'!E99)</f>
        <v>62313.406934115475</v>
      </c>
      <c r="F100" s="42">
        <f>(B100+D100)*'Retirement income worksheet'!$C$8+IF(A100&gt;='Retirement income worksheet'!$C$11,'Retirement income worksheet'!$C$12*12,0)</f>
        <v>61545.796631516678</v>
      </c>
    </row>
    <row r="101" spans="1:6" ht="15" thickBot="1" x14ac:dyDescent="0.25">
      <c r="A101" s="40">
        <f t="shared" si="21"/>
        <v>63</v>
      </c>
      <c r="B101" s="49">
        <f>FV('Retirement income worksheet'!$C$6,1,0,-'Retirement income analysis'!B100)</f>
        <v>122504.54634603974</v>
      </c>
      <c r="C101" s="42">
        <f t="shared" si="15"/>
        <v>650</v>
      </c>
      <c r="D101" s="43">
        <f>C100*(((1+'Retirement income worksheet'!$C$6/12)^12-1)/('Retirement income worksheet'!$C$6/12))+D45*(1+'Retirement income worksheet'!$C$6)</f>
        <v>1198477.179931537</v>
      </c>
      <c r="E101" s="43">
        <f>FV('Retirement income worksheet'!$B$7,1,0,-'Retirement income analysis'!E100)</f>
        <v>64805.943211480095</v>
      </c>
      <c r="F101" s="42">
        <f>(B101+D101)*'Retirement income worksheet'!$C$8+IF(A101&gt;='Retirement income worksheet'!$C$11,'Retirement income worksheet'!$C$12*12,0)</f>
        <v>64839.269051103074</v>
      </c>
    </row>
    <row r="102" spans="1:6" ht="15" thickBot="1" x14ac:dyDescent="0.25">
      <c r="A102" s="40">
        <f t="shared" si="21"/>
        <v>64</v>
      </c>
      <c r="B102" s="49">
        <f>FV('Retirement income worksheet'!$C$6,1,0,-'Retirement income analysis'!B101)</f>
        <v>129854.81912680213</v>
      </c>
      <c r="C102" s="42">
        <f t="shared" si="15"/>
        <v>650</v>
      </c>
      <c r="D102" s="43">
        <f>C101*(((1+'Retirement income worksheet'!$C$6/12)^12-1)/('Retirement income worksheet'!$C$6/12))+D46*(1+'Retirement income worksheet'!$C$6)</f>
        <v>1278403.9262698141</v>
      </c>
      <c r="E102" s="43">
        <f>FV('Retirement income worksheet'!$B$7,1,0,-'Retirement income analysis'!E101)</f>
        <v>67398.180939939295</v>
      </c>
      <c r="F102" s="42">
        <f>(B102+D102)*'Retirement income worksheet'!$C$8+IF(A102&gt;='Retirement income worksheet'!$C$11,'Retirement income worksheet'!$C$12*12,0)</f>
        <v>68330.34981586464</v>
      </c>
    </row>
    <row r="103" spans="1:6" ht="15" thickBot="1" x14ac:dyDescent="0.25">
      <c r="A103" s="40">
        <f t="shared" si="21"/>
        <v>65</v>
      </c>
      <c r="B103" s="49">
        <f>FV('Retirement income worksheet'!$C$6,1,0,-'Retirement income analysis'!B102)</f>
        <v>137646.10827441028</v>
      </c>
      <c r="C103" s="42">
        <f t="shared" si="15"/>
        <v>650</v>
      </c>
      <c r="D103" s="43">
        <f>C102*(((1+'Retirement income worksheet'!$C$6/12)^12-1)/('Retirement income worksheet'!$C$6/12))+D47*(1+'Retirement income worksheet'!$C$6)</f>
        <v>1363126.2773883878</v>
      </c>
      <c r="E103" s="43">
        <f>FV('Retirement income worksheet'!$B$7,1,0,-'Retirement income analysis'!E102)</f>
        <v>70094.108177536866</v>
      </c>
      <c r="F103" s="42">
        <f>(B103+D103)*'Retirement income worksheet'!$C$8+IF(A103&gt;='Retirement income worksheet'!$C$11,'Retirement income worksheet'!$C$12*12,0)</f>
        <v>72030.895426511925</v>
      </c>
    </row>
    <row r="104" spans="1:6" ht="15" thickBot="1" x14ac:dyDescent="0.25">
      <c r="A104" s="40">
        <f t="shared" si="21"/>
        <v>66</v>
      </c>
      <c r="B104" s="49">
        <f>FV('Retirement income worksheet'!$C$6,1,0,-'Retirement income analysis'!B103)</f>
        <v>145904.87477087489</v>
      </c>
      <c r="C104" s="42">
        <f t="shared" si="15"/>
        <v>650</v>
      </c>
      <c r="D104" s="43">
        <f>C103*(((1+'Retirement income worksheet'!$C$6/12)^12-1)/('Retirement income worksheet'!$C$6/12))+D48*(1+'Retirement income worksheet'!$C$6)</f>
        <v>1452931.9695740759</v>
      </c>
      <c r="E104" s="43">
        <f>FV('Retirement income worksheet'!$B$7,1,0,-'Retirement income analysis'!E103)</f>
        <v>72897.872504638348</v>
      </c>
      <c r="F104" s="42">
        <f>(B104+D104)*'Retirement income worksheet'!$C$8+IF(A104&gt;='Retirement income worksheet'!$C$11,'Retirement income worksheet'!$C$12*12,0)</f>
        <v>75953.473773798032</v>
      </c>
    </row>
    <row r="105" spans="1:6" ht="15" thickBot="1" x14ac:dyDescent="0.25">
      <c r="A105" s="40">
        <f t="shared" si="21"/>
        <v>67</v>
      </c>
      <c r="B105" s="49">
        <f>FV('Retirement income worksheet'!$C$6,1,0,-'Retirement income analysis'!B104)</f>
        <v>154659.16725712738</v>
      </c>
      <c r="C105" s="42">
        <f t="shared" si="15"/>
        <v>650</v>
      </c>
      <c r="D105" s="43">
        <f>C104*(((1+'Retirement income worksheet'!$C$6/12)^12-1)/('Retirement income worksheet'!$C$6/12))+D49*(1+'Retirement income worksheet'!$C$6)</f>
        <v>1548126.0032909054</v>
      </c>
      <c r="E105" s="43">
        <f>FV('Retirement income worksheet'!$B$7,1,0,-'Retirement income analysis'!E104)</f>
        <v>75813.787404823888</v>
      </c>
      <c r="F105" s="42">
        <f>(B105+D105)*'Retirement income worksheet'!$C$8+IF(A105&gt;='Retirement income worksheet'!$C$11,'Retirement income worksheet'!$C$12*12,0)</f>
        <v>80111.406821921308</v>
      </c>
    </row>
    <row r="106" spans="1:6" ht="15" thickBot="1" x14ac:dyDescent="0.25">
      <c r="A106" s="40">
        <f t="shared" si="21"/>
        <v>68</v>
      </c>
      <c r="B106" s="49">
        <f>FV('Retirement income worksheet'!$C$6,1,0,-'Retirement income analysis'!B105)</f>
        <v>163938.71729255503</v>
      </c>
      <c r="C106" s="42">
        <f t="shared" si="15"/>
        <v>650</v>
      </c>
      <c r="D106" s="43">
        <f>C105*(((1+'Retirement income worksheet'!$C$6/12)^12-1)/('Retirement income worksheet'!$C$6/12))+D50*(1+'Retirement income worksheet'!$C$6)</f>
        <v>1649031.6790307446</v>
      </c>
      <c r="E106" s="43">
        <f>FV('Retirement income worksheet'!$B$7,1,0,-'Retirement income analysis'!E105)</f>
        <v>78846.338901016847</v>
      </c>
      <c r="F106" s="42">
        <f>(B106+D106)*'Retirement income worksheet'!$C$8+IF(A106&gt;='Retirement income worksheet'!$C$11,'Retirement income worksheet'!$C$12*12,0)</f>
        <v>84518.815852931977</v>
      </c>
    </row>
    <row r="107" spans="1:6" ht="15" thickBot="1" x14ac:dyDescent="0.25">
      <c r="A107" s="40">
        <f t="shared" si="21"/>
        <v>69</v>
      </c>
      <c r="B107" s="49">
        <f>FV('Retirement income worksheet'!$C$6,1,0,-'Retirement income analysis'!B106)</f>
        <v>173775.04033010834</v>
      </c>
      <c r="C107" s="42">
        <f t="shared" si="15"/>
        <v>650</v>
      </c>
      <c r="D107" s="43">
        <f>C106*(((1+'Retirement income worksheet'!$C$6/12)^12-1)/('Retirement income worksheet'!$C$6/12))+D51*(1+'Retirement income worksheet'!$C$6)</f>
        <v>1755991.6953149741</v>
      </c>
      <c r="E107" s="43">
        <f>FV('Retirement income worksheet'!$B$7,1,0,-'Retirement income analysis'!E106)</f>
        <v>82000.192457057521</v>
      </c>
      <c r="F107" s="42">
        <f>(B107+D107)*'Retirement income worksheet'!$C$8+IF(A107&gt;='Retirement income worksheet'!$C$11,'Retirement income worksheet'!$C$12*12,0)</f>
        <v>89190.669425803295</v>
      </c>
    </row>
    <row r="108" spans="1:6" ht="15" thickBot="1" x14ac:dyDescent="0.25">
      <c r="A108" s="24">
        <f t="shared" si="21"/>
        <v>70</v>
      </c>
      <c r="B108" s="49">
        <f>FV('Retirement income worksheet'!$C$6,1,0,-'Retirement income analysis'!B107)</f>
        <v>184201.54274991486</v>
      </c>
      <c r="C108" s="53">
        <f t="shared" si="15"/>
        <v>650</v>
      </c>
      <c r="D108" s="43">
        <f>C107*(((1+'Retirement income worksheet'!$C$6/12)^12-1)/('Retirement income worksheet'!$C$6/12))+D52*(1+'Retirement income worksheet'!$C$6)</f>
        <v>1869369.3125762574</v>
      </c>
      <c r="E108" s="58">
        <f>FV('Retirement income worksheet'!$B$7,1,0,-'Retirement income analysis'!E107)</f>
        <v>85280.20015533983</v>
      </c>
      <c r="F108" s="42">
        <f>(B108+D108)*'Retirement income worksheet'!$C$8+IF(A108&gt;='Retirement income worksheet'!$C$11,'Retirement income worksheet'!$C$12*12,0)</f>
        <v>94142.834213046895</v>
      </c>
    </row>
  </sheetData>
  <mergeCells count="2">
    <mergeCell ref="A55:F55"/>
    <mergeCell ref="A54:F54"/>
  </mergeCells>
  <conditionalFormatting sqref="F3:F53">
    <cfRule type="cellIs" dxfId="1" priority="3" operator="greaterThan">
      <formula>E3</formula>
    </cfRule>
  </conditionalFormatting>
  <conditionalFormatting sqref="F58:F108">
    <cfRule type="cellIs" dxfId="0" priority="1" operator="greaterThan">
      <formula>E58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 First</vt:lpstr>
      <vt:lpstr>Client Info</vt:lpstr>
      <vt:lpstr>Retirement income worksheet</vt:lpstr>
      <vt:lpstr>Retirement income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Vijay Govindan</cp:lastModifiedBy>
  <dcterms:created xsi:type="dcterms:W3CDTF">2020-08-29T15:57:36Z</dcterms:created>
  <dcterms:modified xsi:type="dcterms:W3CDTF">2021-01-02T01:28:07Z</dcterms:modified>
  <cp:contentStatus/>
</cp:coreProperties>
</file>