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/>
  <mc:AlternateContent xmlns:mc="http://schemas.openxmlformats.org/markup-compatibility/2006">
    <mc:Choice Requires="x15">
      <x15ac:absPath xmlns:x15ac="http://schemas.microsoft.com/office/spreadsheetml/2010/11/ac" url="https://d.docs.live.net/0f8d4fb8ddb56527/Documents/"/>
    </mc:Choice>
  </mc:AlternateContent>
  <xr:revisionPtr revIDLastSave="177" documentId="8_{A6F69D76-1820-4B23-A293-7EB48E76D48D}" xr6:coauthVersionLast="46" xr6:coauthVersionMax="46" xr10:uidLastSave="{D9280D0C-1E9C-4AFE-BA16-823B659022B6}"/>
  <bookViews>
    <workbookView xWindow="0" yWindow="0" windowWidth="28800" windowHeight="15600" xr2:uid="{00000000-000D-0000-FFFF-FFFF00000000}"/>
  </bookViews>
  <sheets>
    <sheet name="Read Me First" sheetId="10" r:id="rId1"/>
    <sheet name="Client Info" sheetId="1" r:id="rId2"/>
    <sheet name="Retirement income worksheet" sheetId="8" r:id="rId3"/>
    <sheet name="Person 1 charts" sheetId="11" r:id="rId4"/>
    <sheet name="Person 2 charts" sheetId="12" r:id="rId5"/>
    <sheet name="Retirement income analysis" sheetId="9" r:id="rId6"/>
  </sheets>
  <definedNames>
    <definedName name="Person1USAssets">'Retirement income worksheet'!$B$3</definedName>
    <definedName name="Person2USAssets">'Retirement income worksheet'!$C$3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B12" i="10" l="1"/>
  <c r="B9" i="10"/>
  <c r="B10" i="10" s="1"/>
  <c r="B11" i="10" s="1"/>
  <c r="B13" i="10" s="1"/>
  <c r="B17" i="1"/>
  <c r="C9" i="8" s="1"/>
  <c r="C10" i="8" s="1"/>
  <c r="E58" i="9" s="1"/>
  <c r="E59" i="9" s="1"/>
  <c r="E60" i="9" s="1"/>
  <c r="E61" i="9" s="1"/>
  <c r="E62" i="9" s="1"/>
  <c r="E63" i="9" s="1"/>
  <c r="E64" i="9" s="1"/>
  <c r="E65" i="9" s="1"/>
  <c r="E66" i="9" s="1"/>
  <c r="E67" i="9" s="1"/>
  <c r="E68" i="9" s="1"/>
  <c r="E69" i="9" s="1"/>
  <c r="E70" i="9" s="1"/>
  <c r="E71" i="9" s="1"/>
  <c r="E72" i="9" s="1"/>
  <c r="E73" i="9" s="1"/>
  <c r="E74" i="9" s="1"/>
  <c r="E75" i="9" s="1"/>
  <c r="E76" i="9" s="1"/>
  <c r="E77" i="9" s="1"/>
  <c r="E78" i="9" s="1"/>
  <c r="E79" i="9" s="1"/>
  <c r="E80" i="9" s="1"/>
  <c r="E81" i="9" s="1"/>
  <c r="E82" i="9" s="1"/>
  <c r="E83" i="9" s="1"/>
  <c r="E84" i="9" s="1"/>
  <c r="E85" i="9" s="1"/>
  <c r="E86" i="9" s="1"/>
  <c r="E87" i="9" s="1"/>
  <c r="E88" i="9" s="1"/>
  <c r="E89" i="9" s="1"/>
  <c r="E90" i="9" s="1"/>
  <c r="E91" i="9" s="1"/>
  <c r="E92" i="9" s="1"/>
  <c r="E93" i="9" s="1"/>
  <c r="E94" i="9" s="1"/>
  <c r="E95" i="9" s="1"/>
  <c r="E96" i="9" s="1"/>
  <c r="E97" i="9" s="1"/>
  <c r="E98" i="9" s="1"/>
  <c r="E99" i="9" s="1"/>
  <c r="E100" i="9" s="1"/>
  <c r="E101" i="9" s="1"/>
  <c r="E102" i="9" s="1"/>
  <c r="E103" i="9" s="1"/>
  <c r="E104" i="9" s="1"/>
  <c r="E105" i="9" s="1"/>
  <c r="E106" i="9" s="1"/>
  <c r="E107" i="9" s="1"/>
  <c r="E108" i="9" s="1"/>
  <c r="B58" i="9"/>
  <c r="B3" i="9"/>
  <c r="B2" i="1"/>
  <c r="B2" i="8" s="1"/>
  <c r="F57" i="9"/>
  <c r="B3" i="1"/>
  <c r="C2" i="8" s="1"/>
  <c r="B9" i="8" l="1"/>
  <c r="B59" i="9"/>
  <c r="B60" i="9" s="1"/>
  <c r="F2" i="9"/>
  <c r="E1" i="8"/>
  <c r="C1" i="9" s="1"/>
  <c r="B61" i="9" l="1"/>
  <c r="B1" i="8"/>
  <c r="E16" i="8"/>
  <c r="E17" i="8"/>
  <c r="B62" i="9" l="1"/>
  <c r="B63" i="9" l="1"/>
  <c r="A58" i="9"/>
  <c r="A3" i="9"/>
  <c r="F58" i="9" s="1"/>
  <c r="A57" i="9"/>
  <c r="A2" i="9"/>
  <c r="A27" i="8"/>
  <c r="A26" i="8"/>
  <c r="A25" i="8"/>
  <c r="A24" i="8"/>
  <c r="A23" i="8"/>
  <c r="C17" i="8"/>
  <c r="B17" i="8"/>
  <c r="B10" i="8"/>
  <c r="E3" i="9" s="1"/>
  <c r="E4" i="9" s="1"/>
  <c r="E5" i="9" s="1"/>
  <c r="E6" i="9" s="1"/>
  <c r="E7" i="9" s="1"/>
  <c r="E8" i="9" s="1"/>
  <c r="E9" i="9" s="1"/>
  <c r="E10" i="9" s="1"/>
  <c r="E11" i="9" s="1"/>
  <c r="E12" i="9" s="1"/>
  <c r="E13" i="9" s="1"/>
  <c r="E14" i="9" s="1"/>
  <c r="E15" i="9" s="1"/>
  <c r="E16" i="9" s="1"/>
  <c r="E17" i="9" s="1"/>
  <c r="E18" i="9" s="1"/>
  <c r="E19" i="9" s="1"/>
  <c r="E20" i="9" s="1"/>
  <c r="E21" i="9" s="1"/>
  <c r="E22" i="9" s="1"/>
  <c r="E23" i="9" s="1"/>
  <c r="E24" i="9" s="1"/>
  <c r="E25" i="9" s="1"/>
  <c r="E26" i="9" s="1"/>
  <c r="E27" i="9" s="1"/>
  <c r="E28" i="9" s="1"/>
  <c r="E29" i="9" s="1"/>
  <c r="E30" i="9" s="1"/>
  <c r="E31" i="9" s="1"/>
  <c r="E32" i="9" s="1"/>
  <c r="E33" i="9" s="1"/>
  <c r="E34" i="9" s="1"/>
  <c r="E35" i="9" s="1"/>
  <c r="E36" i="9" s="1"/>
  <c r="E37" i="9" s="1"/>
  <c r="E38" i="9" s="1"/>
  <c r="E39" i="9" s="1"/>
  <c r="E40" i="9" s="1"/>
  <c r="E41" i="9" s="1"/>
  <c r="E42" i="9" s="1"/>
  <c r="E43" i="9" s="1"/>
  <c r="E44" i="9" s="1"/>
  <c r="E45" i="9" s="1"/>
  <c r="E46" i="9" s="1"/>
  <c r="E47" i="9" s="1"/>
  <c r="E48" i="9" s="1"/>
  <c r="E49" i="9" s="1"/>
  <c r="E50" i="9" s="1"/>
  <c r="E51" i="9" s="1"/>
  <c r="E52" i="9" s="1"/>
  <c r="E53" i="9" s="1"/>
  <c r="A17" i="8"/>
  <c r="A16" i="8"/>
  <c r="A4" i="9" l="1"/>
  <c r="C3" i="9"/>
  <c r="D4" i="9" s="1"/>
  <c r="D5" i="9" s="1"/>
  <c r="D6" i="9" s="1"/>
  <c r="D7" i="9" s="1"/>
  <c r="D8" i="9" s="1"/>
  <c r="D9" i="9" s="1"/>
  <c r="D10" i="9" s="1"/>
  <c r="D11" i="9" s="1"/>
  <c r="C58" i="9"/>
  <c r="D59" i="9" s="1"/>
  <c r="F59" i="9" s="1"/>
  <c r="F3" i="9"/>
  <c r="A59" i="9"/>
  <c r="A60" i="9" s="1"/>
  <c r="A61" i="9" s="1"/>
  <c r="A62" i="9" s="1"/>
  <c r="A63" i="9" s="1"/>
  <c r="A64" i="9" s="1"/>
  <c r="A65" i="9" s="1"/>
  <c r="A66" i="9" s="1"/>
  <c r="A67" i="9" s="1"/>
  <c r="A68" i="9" s="1"/>
  <c r="A69" i="9" s="1"/>
  <c r="A70" i="9" s="1"/>
  <c r="A71" i="9" s="1"/>
  <c r="A72" i="9" s="1"/>
  <c r="A73" i="9" s="1"/>
  <c r="A74" i="9" s="1"/>
  <c r="A75" i="9" s="1"/>
  <c r="A76" i="9" s="1"/>
  <c r="A77" i="9" s="1"/>
  <c r="A78" i="9" s="1"/>
  <c r="A79" i="9" s="1"/>
  <c r="A80" i="9" s="1"/>
  <c r="A81" i="9" s="1"/>
  <c r="A82" i="9" s="1"/>
  <c r="A83" i="9" s="1"/>
  <c r="A84" i="9" s="1"/>
  <c r="A85" i="9" s="1"/>
  <c r="A86" i="9" s="1"/>
  <c r="A87" i="9" s="1"/>
  <c r="A88" i="9" s="1"/>
  <c r="A89" i="9" s="1"/>
  <c r="A90" i="9" s="1"/>
  <c r="A91" i="9" s="1"/>
  <c r="A92" i="9" s="1"/>
  <c r="A93" i="9" s="1"/>
  <c r="A94" i="9" s="1"/>
  <c r="A95" i="9" s="1"/>
  <c r="A96" i="9" s="1"/>
  <c r="A97" i="9" s="1"/>
  <c r="A98" i="9" s="1"/>
  <c r="A99" i="9" s="1"/>
  <c r="A100" i="9" s="1"/>
  <c r="A101" i="9" s="1"/>
  <c r="A102" i="9" s="1"/>
  <c r="A103" i="9" s="1"/>
  <c r="A104" i="9" s="1"/>
  <c r="A105" i="9" s="1"/>
  <c r="A106" i="9" s="1"/>
  <c r="A107" i="9" s="1"/>
  <c r="A108" i="9" s="1"/>
  <c r="B64" i="9"/>
  <c r="D17" i="8"/>
  <c r="D24" i="8"/>
  <c r="D21" i="8"/>
  <c r="D27" i="8"/>
  <c r="D22" i="8"/>
  <c r="D25" i="8"/>
  <c r="D23" i="8"/>
  <c r="D26" i="8"/>
  <c r="D60" i="9" l="1"/>
  <c r="A5" i="9"/>
  <c r="C59" i="9"/>
  <c r="C4" i="9"/>
  <c r="B65" i="9"/>
  <c r="E27" i="8"/>
  <c r="E26" i="8"/>
  <c r="D29" i="8"/>
  <c r="D30" i="8" s="1"/>
  <c r="E32" i="8" s="1"/>
  <c r="F60" i="9" l="1"/>
  <c r="D61" i="9"/>
  <c r="F61" i="9" s="1"/>
  <c r="A6" i="9"/>
  <c r="C60" i="9"/>
  <c r="C5" i="9"/>
  <c r="B66" i="9"/>
  <c r="E23" i="8"/>
  <c r="E25" i="8"/>
  <c r="E22" i="8"/>
  <c r="E21" i="8"/>
  <c r="E24" i="8"/>
  <c r="D62" i="9" l="1"/>
  <c r="A7" i="9"/>
  <c r="C61" i="9"/>
  <c r="C6" i="9"/>
  <c r="B67" i="9"/>
  <c r="E29" i="8"/>
  <c r="E30" i="8" s="1"/>
  <c r="E33" i="8" s="1"/>
  <c r="F62" i="9" l="1"/>
  <c r="D63" i="9"/>
  <c r="A8" i="9"/>
  <c r="C7" i="9"/>
  <c r="C62" i="9"/>
  <c r="B68" i="9"/>
  <c r="D64" i="9" l="1"/>
  <c r="F63" i="9"/>
  <c r="A9" i="9"/>
  <c r="C8" i="9"/>
  <c r="C63" i="9"/>
  <c r="D65" i="9"/>
  <c r="B69" i="9"/>
  <c r="F64" i="9" l="1"/>
  <c r="D66" i="9"/>
  <c r="A10" i="9"/>
  <c r="F65" i="9" s="1"/>
  <c r="C9" i="9"/>
  <c r="C64" i="9"/>
  <c r="B70" i="9"/>
  <c r="A11" i="9" l="1"/>
  <c r="F66" i="9" s="1"/>
  <c r="C65" i="9"/>
  <c r="C10" i="9"/>
  <c r="B71" i="9"/>
  <c r="A12" i="9" l="1"/>
  <c r="C66" i="9"/>
  <c r="C11" i="9"/>
  <c r="B72" i="9"/>
  <c r="A13" i="9" l="1"/>
  <c r="C67" i="9"/>
  <c r="C12" i="9"/>
  <c r="B73" i="9"/>
  <c r="D12" i="9" l="1"/>
  <c r="D68" i="9" s="1"/>
  <c r="F68" i="9" s="1"/>
  <c r="D67" i="9"/>
  <c r="F67" i="9" s="1"/>
  <c r="A14" i="9"/>
  <c r="C68" i="9"/>
  <c r="C13" i="9"/>
  <c r="B74" i="9"/>
  <c r="D13" i="9" l="1"/>
  <c r="D69" i="9" s="1"/>
  <c r="F69" i="9" s="1"/>
  <c r="A15" i="9"/>
  <c r="C69" i="9"/>
  <c r="C14" i="9"/>
  <c r="B75" i="9"/>
  <c r="C16" i="8"/>
  <c r="B16" i="8"/>
  <c r="D14" i="9" l="1"/>
  <c r="D70" i="9" s="1"/>
  <c r="F70" i="9" s="1"/>
  <c r="A16" i="9"/>
  <c r="C15" i="9"/>
  <c r="C70" i="9"/>
  <c r="B76" i="9"/>
  <c r="D16" i="8"/>
  <c r="B4" i="9"/>
  <c r="F4" i="9" s="1"/>
  <c r="D15" i="9" l="1"/>
  <c r="D71" i="9" s="1"/>
  <c r="F71" i="9" s="1"/>
  <c r="A17" i="9"/>
  <c r="C16" i="9"/>
  <c r="C71" i="9"/>
  <c r="B77" i="9"/>
  <c r="B5" i="9"/>
  <c r="F5" i="9" s="1"/>
  <c r="D16" i="9" l="1"/>
  <c r="D72" i="9" s="1"/>
  <c r="F72" i="9" s="1"/>
  <c r="A18" i="9"/>
  <c r="C17" i="9"/>
  <c r="C72" i="9"/>
  <c r="B78" i="9"/>
  <c r="B6" i="9"/>
  <c r="F6" i="9" s="1"/>
  <c r="D17" i="9" l="1"/>
  <c r="D73" i="9" s="1"/>
  <c r="F73" i="9" s="1"/>
  <c r="A19" i="9"/>
  <c r="C73" i="9"/>
  <c r="C18" i="9"/>
  <c r="B79" i="9"/>
  <c r="B7" i="9"/>
  <c r="F7" i="9" s="1"/>
  <c r="D18" i="9" l="1"/>
  <c r="D74" i="9" s="1"/>
  <c r="F74" i="9" s="1"/>
  <c r="A20" i="9"/>
  <c r="C74" i="9"/>
  <c r="C19" i="9"/>
  <c r="B80" i="9"/>
  <c r="B8" i="9"/>
  <c r="F8" i="9" s="1"/>
  <c r="D19" i="9" l="1"/>
  <c r="D75" i="9" s="1"/>
  <c r="F75" i="9" s="1"/>
  <c r="A21" i="9"/>
  <c r="C75" i="9"/>
  <c r="C20" i="9"/>
  <c r="B81" i="9"/>
  <c r="B9" i="9"/>
  <c r="F9" i="9" s="1"/>
  <c r="D20" i="9" l="1"/>
  <c r="D76" i="9" s="1"/>
  <c r="F76" i="9" s="1"/>
  <c r="A22" i="9"/>
  <c r="C76" i="9"/>
  <c r="C21" i="9"/>
  <c r="B82" i="9"/>
  <c r="B10" i="9"/>
  <c r="F10" i="9" s="1"/>
  <c r="D21" i="9" l="1"/>
  <c r="D77" i="9"/>
  <c r="F77" i="9" s="1"/>
  <c r="A23" i="9"/>
  <c r="C22" i="9"/>
  <c r="C77" i="9"/>
  <c r="B83" i="9"/>
  <c r="B11" i="9"/>
  <c r="F11" i="9" s="1"/>
  <c r="D22" i="9" l="1"/>
  <c r="D78" i="9" s="1"/>
  <c r="F78" i="9" s="1"/>
  <c r="A24" i="9"/>
  <c r="C23" i="9"/>
  <c r="C78" i="9"/>
  <c r="B84" i="9"/>
  <c r="B12" i="9"/>
  <c r="F12" i="9" s="1"/>
  <c r="D23" i="9" l="1"/>
  <c r="D79" i="9" s="1"/>
  <c r="F79" i="9" s="1"/>
  <c r="A25" i="9"/>
  <c r="C24" i="9"/>
  <c r="C79" i="9"/>
  <c r="B85" i="9"/>
  <c r="B13" i="9"/>
  <c r="F13" i="9" s="1"/>
  <c r="D24" i="9" l="1"/>
  <c r="D80" i="9" s="1"/>
  <c r="F80" i="9" s="1"/>
  <c r="C25" i="9"/>
  <c r="C80" i="9"/>
  <c r="A26" i="9"/>
  <c r="B86" i="9"/>
  <c r="B14" i="9"/>
  <c r="F14" i="9" s="1"/>
  <c r="D25" i="9" l="1"/>
  <c r="D81" i="9" s="1"/>
  <c r="F81" i="9" s="1"/>
  <c r="C81" i="9"/>
  <c r="C26" i="9"/>
  <c r="A27" i="9"/>
  <c r="B87" i="9"/>
  <c r="B15" i="9"/>
  <c r="F15" i="9" s="1"/>
  <c r="D26" i="9" l="1"/>
  <c r="D82" i="9" s="1"/>
  <c r="F82" i="9" s="1"/>
  <c r="C82" i="9"/>
  <c r="C27" i="9"/>
  <c r="A28" i="9"/>
  <c r="B88" i="9"/>
  <c r="B16" i="9"/>
  <c r="F16" i="9" s="1"/>
  <c r="D27" i="9" l="1"/>
  <c r="D83" i="9" s="1"/>
  <c r="F83" i="9" s="1"/>
  <c r="C83" i="9"/>
  <c r="C28" i="9"/>
  <c r="A29" i="9"/>
  <c r="B89" i="9"/>
  <c r="B17" i="9"/>
  <c r="F17" i="9" s="1"/>
  <c r="D28" i="9" l="1"/>
  <c r="D84" i="9" s="1"/>
  <c r="F84" i="9" s="1"/>
  <c r="C84" i="9"/>
  <c r="C29" i="9"/>
  <c r="A30" i="9"/>
  <c r="B90" i="9"/>
  <c r="B18" i="9"/>
  <c r="F18" i="9" s="1"/>
  <c r="D29" i="9" l="1"/>
  <c r="D85" i="9" s="1"/>
  <c r="F85" i="9" s="1"/>
  <c r="C85" i="9"/>
  <c r="C30" i="9"/>
  <c r="A31" i="9"/>
  <c r="B91" i="9"/>
  <c r="B19" i="9"/>
  <c r="F19" i="9" s="1"/>
  <c r="D30" i="9" l="1"/>
  <c r="D86" i="9" s="1"/>
  <c r="F86" i="9" s="1"/>
  <c r="C31" i="9"/>
  <c r="C86" i="9"/>
  <c r="A32" i="9"/>
  <c r="B92" i="9"/>
  <c r="B20" i="9"/>
  <c r="F20" i="9" s="1"/>
  <c r="D31" i="9" l="1"/>
  <c r="C32" i="9"/>
  <c r="D32" i="9" s="1"/>
  <c r="C87" i="9"/>
  <c r="A33" i="9"/>
  <c r="D87" i="9"/>
  <c r="F87" i="9" s="1"/>
  <c r="B93" i="9"/>
  <c r="B21" i="9"/>
  <c r="F21" i="9" s="1"/>
  <c r="D88" i="9" l="1"/>
  <c r="F88" i="9" s="1"/>
  <c r="C33" i="9"/>
  <c r="D33" i="9" s="1"/>
  <c r="C88" i="9"/>
  <c r="A34" i="9"/>
  <c r="B94" i="9"/>
  <c r="B22" i="9"/>
  <c r="F22" i="9" s="1"/>
  <c r="D89" i="9" l="1"/>
  <c r="F89" i="9" s="1"/>
  <c r="C89" i="9"/>
  <c r="C34" i="9"/>
  <c r="D34" i="9" s="1"/>
  <c r="A35" i="9"/>
  <c r="B95" i="9"/>
  <c r="B23" i="9"/>
  <c r="F23" i="9" s="1"/>
  <c r="D90" i="9" l="1"/>
  <c r="F90" i="9" s="1"/>
  <c r="C90" i="9"/>
  <c r="C35" i="9"/>
  <c r="D35" i="9" s="1"/>
  <c r="A36" i="9"/>
  <c r="B96" i="9"/>
  <c r="B24" i="9"/>
  <c r="F24" i="9" s="1"/>
  <c r="C91" i="9" l="1"/>
  <c r="C36" i="9"/>
  <c r="D36" i="9" s="1"/>
  <c r="A37" i="9"/>
  <c r="D91" i="9"/>
  <c r="F91" i="9" s="1"/>
  <c r="B97" i="9"/>
  <c r="B25" i="9"/>
  <c r="F25" i="9" s="1"/>
  <c r="C92" i="9" l="1"/>
  <c r="C37" i="9"/>
  <c r="D37" i="9" s="1"/>
  <c r="A38" i="9"/>
  <c r="D92" i="9"/>
  <c r="F92" i="9" s="1"/>
  <c r="B98" i="9"/>
  <c r="B26" i="9"/>
  <c r="F26" i="9" s="1"/>
  <c r="D93" i="9" l="1"/>
  <c r="F93" i="9" s="1"/>
  <c r="C93" i="9"/>
  <c r="C38" i="9"/>
  <c r="D38" i="9" s="1"/>
  <c r="A39" i="9"/>
  <c r="B99" i="9"/>
  <c r="B27" i="9"/>
  <c r="F27" i="9" s="1"/>
  <c r="D94" i="9" l="1"/>
  <c r="F94" i="9" s="1"/>
  <c r="C39" i="9"/>
  <c r="D39" i="9" s="1"/>
  <c r="C94" i="9"/>
  <c r="A40" i="9"/>
  <c r="B100" i="9"/>
  <c r="B28" i="9"/>
  <c r="F28" i="9" s="1"/>
  <c r="C40" i="9" l="1"/>
  <c r="D40" i="9" s="1"/>
  <c r="C95" i="9"/>
  <c r="A41" i="9"/>
  <c r="D95" i="9"/>
  <c r="F95" i="9" s="1"/>
  <c r="B101" i="9"/>
  <c r="B29" i="9"/>
  <c r="F29" i="9" s="1"/>
  <c r="D96" i="9" l="1"/>
  <c r="F96" i="9" s="1"/>
  <c r="C41" i="9"/>
  <c r="D41" i="9" s="1"/>
  <c r="C96" i="9"/>
  <c r="A42" i="9"/>
  <c r="B102" i="9"/>
  <c r="B30" i="9"/>
  <c r="F30" i="9" s="1"/>
  <c r="D97" i="9" l="1"/>
  <c r="F97" i="9" s="1"/>
  <c r="C97" i="9"/>
  <c r="C42" i="9"/>
  <c r="D42" i="9" s="1"/>
  <c r="A43" i="9"/>
  <c r="B103" i="9"/>
  <c r="B31" i="9"/>
  <c r="F31" i="9" s="1"/>
  <c r="D98" i="9" l="1"/>
  <c r="F98" i="9" s="1"/>
  <c r="C98" i="9"/>
  <c r="C43" i="9"/>
  <c r="D43" i="9" s="1"/>
  <c r="A44" i="9"/>
  <c r="B104" i="9"/>
  <c r="B32" i="9"/>
  <c r="F32" i="9" s="1"/>
  <c r="D99" i="9" l="1"/>
  <c r="F99" i="9" s="1"/>
  <c r="C99" i="9"/>
  <c r="C44" i="9"/>
  <c r="D44" i="9" s="1"/>
  <c r="A45" i="9"/>
  <c r="B105" i="9"/>
  <c r="B33" i="9"/>
  <c r="F33" i="9" s="1"/>
  <c r="D100" i="9" l="1"/>
  <c r="F100" i="9" s="1"/>
  <c r="C100" i="9"/>
  <c r="C45" i="9"/>
  <c r="D45" i="9" s="1"/>
  <c r="A46" i="9"/>
  <c r="B106" i="9"/>
  <c r="B34" i="9"/>
  <c r="F34" i="9" s="1"/>
  <c r="C101" i="9" l="1"/>
  <c r="C46" i="9"/>
  <c r="D46" i="9" s="1"/>
  <c r="A47" i="9"/>
  <c r="D101" i="9"/>
  <c r="F101" i="9" s="1"/>
  <c r="B107" i="9"/>
  <c r="B35" i="9"/>
  <c r="F35" i="9" s="1"/>
  <c r="C47" i="9" l="1"/>
  <c r="D47" i="9" s="1"/>
  <c r="C102" i="9"/>
  <c r="A48" i="9"/>
  <c r="D102" i="9"/>
  <c r="F102" i="9" s="1"/>
  <c r="B108" i="9"/>
  <c r="B36" i="9"/>
  <c r="F36" i="9" s="1"/>
  <c r="C48" i="9" l="1"/>
  <c r="D48" i="9" s="1"/>
  <c r="C103" i="9"/>
  <c r="A49" i="9"/>
  <c r="D103" i="9"/>
  <c r="F103" i="9" s="1"/>
  <c r="B37" i="9"/>
  <c r="F37" i="9" s="1"/>
  <c r="D104" i="9" l="1"/>
  <c r="F104" i="9" s="1"/>
  <c r="C49" i="9"/>
  <c r="D49" i="9" s="1"/>
  <c r="C104" i="9"/>
  <c r="A50" i="9"/>
  <c r="B38" i="9"/>
  <c r="F38" i="9" s="1"/>
  <c r="D105" i="9" l="1"/>
  <c r="F105" i="9" s="1"/>
  <c r="C105" i="9"/>
  <c r="C50" i="9"/>
  <c r="D50" i="9" s="1"/>
  <c r="A51" i="9"/>
  <c r="B39" i="9"/>
  <c r="F39" i="9" s="1"/>
  <c r="C106" i="9" l="1"/>
  <c r="C51" i="9"/>
  <c r="D51" i="9" s="1"/>
  <c r="A52" i="9"/>
  <c r="D106" i="9"/>
  <c r="F106" i="9" s="1"/>
  <c r="B40" i="9"/>
  <c r="F40" i="9" s="1"/>
  <c r="C107" i="9" l="1"/>
  <c r="C52" i="9"/>
  <c r="D52" i="9" s="1"/>
  <c r="A53" i="9"/>
  <c r="D107" i="9"/>
  <c r="F107" i="9" s="1"/>
  <c r="B41" i="9"/>
  <c r="F41" i="9" s="1"/>
  <c r="C108" i="9" l="1"/>
  <c r="C53" i="9"/>
  <c r="D53" i="9" s="1"/>
  <c r="D108" i="9"/>
  <c r="F108" i="9" s="1"/>
  <c r="B42" i="9"/>
  <c r="F42" i="9" s="1"/>
  <c r="B43" i="9" l="1"/>
  <c r="F43" i="9" s="1"/>
  <c r="B44" i="9" l="1"/>
  <c r="F44" i="9" s="1"/>
  <c r="B45" i="9" l="1"/>
  <c r="F45" i="9" s="1"/>
  <c r="B46" i="9" l="1"/>
  <c r="F46" i="9" s="1"/>
  <c r="B47" i="9" l="1"/>
  <c r="F47" i="9" s="1"/>
  <c r="B48" i="9" l="1"/>
  <c r="F48" i="9" s="1"/>
  <c r="B49" i="9" l="1"/>
  <c r="F49" i="9" s="1"/>
  <c r="B50" i="9" l="1"/>
  <c r="F50" i="9" s="1"/>
  <c r="B51" i="9" l="1"/>
  <c r="F51" i="9" s="1"/>
  <c r="B52" i="9" l="1"/>
  <c r="F52" i="9" s="1"/>
  <c r="B53" i="9" l="1"/>
  <c r="F53" i="9" s="1"/>
</calcChain>
</file>

<file path=xl/sharedStrings.xml><?xml version="1.0" encoding="utf-8"?>
<sst xmlns="http://schemas.openxmlformats.org/spreadsheetml/2006/main" count="90" uniqueCount="84">
  <si>
    <t>NAME</t>
  </si>
  <si>
    <t>GENDER</t>
  </si>
  <si>
    <t>AGE</t>
  </si>
  <si>
    <t>M</t>
  </si>
  <si>
    <t>F</t>
  </si>
  <si>
    <t>DISCLAIMER: FOR EDUCATION PURPOSE ONLY. WE DO NOT PROVIDE LEGAL ADVICE, TAX ADVICE OR IMMIGRATION ADVICE</t>
  </si>
  <si>
    <t>NOTES</t>
  </si>
  <si>
    <t>AMOUNT</t>
  </si>
  <si>
    <t>RETIREMENT PLANNING</t>
  </si>
  <si>
    <t>YEARS FROM TODAY</t>
  </si>
  <si>
    <t>BEGIN YEAR</t>
  </si>
  <si>
    <t>END YEAR</t>
  </si>
  <si>
    <t>Starting Joint Income</t>
  </si>
  <si>
    <t>Ending Joint Income</t>
  </si>
  <si>
    <t>Income Tax Rate</t>
  </si>
  <si>
    <t>Current Retirement Income</t>
  </si>
  <si>
    <t>Future Retirement Income</t>
  </si>
  <si>
    <t>Tax amount</t>
  </si>
  <si>
    <t>Tax rate</t>
  </si>
  <si>
    <t>CURRENT RETIREMENT INCOME TAX RATE</t>
  </si>
  <si>
    <t>EXCLUDES SS INCOME, ASSUMES YOU RETIRE TODAY</t>
  </si>
  <si>
    <t>Assumes current tax brackets, no deductions, based on row 7</t>
  </si>
  <si>
    <t>FUTURE RETIREMENT INCOME TAX RATE</t>
  </si>
  <si>
    <t>INCLUDES SS INCOME</t>
  </si>
  <si>
    <t>Assumes current tax brackets, no deductions, based on row 11</t>
  </si>
  <si>
    <t>Retirement Benefits</t>
  </si>
  <si>
    <t>my Social Security</t>
  </si>
  <si>
    <t>Retirement income worksheet</t>
  </si>
  <si>
    <t>Retirement income analysis</t>
  </si>
  <si>
    <t>How much do you expect your investments to grow, compounded, every year?</t>
  </si>
  <si>
    <t>Eexpected Annual Growth Rate Of Investments</t>
  </si>
  <si>
    <t>Expected Inflation Rate</t>
  </si>
  <si>
    <t>Lifetime Income Rate</t>
  </si>
  <si>
    <t>Age to Claim Social Security</t>
  </si>
  <si>
    <t>4% Based On Historical Inflation Over The Last 20 Years</t>
  </si>
  <si>
    <t>How Much Income You Can Expect As A Percentage Of Your Assets At Retirement</t>
  </si>
  <si>
    <t>If You Could Retire Today, How Much Would you Need Every Month?</t>
  </si>
  <si>
    <t>Min Age To Claim Is 62, Max Age to Claim Is 70</t>
  </si>
  <si>
    <t>Two People Working, Average Benefit Of $1000 Each</t>
  </si>
  <si>
    <t>PARTNER 2</t>
  </si>
  <si>
    <t>PARTNER 1</t>
  </si>
  <si>
    <t>Expected Monthly Social Security Income</t>
  </si>
  <si>
    <t>Current Assets</t>
  </si>
  <si>
    <t>Monthly Contribution</t>
  </si>
  <si>
    <t>Beginning of Year Contribution Value</t>
  </si>
  <si>
    <t>Income Needed Plus Inflation</t>
  </si>
  <si>
    <t>Monthly Retirement Income Needed Today</t>
  </si>
  <si>
    <t>Annual Retirement Income Needed Today</t>
  </si>
  <si>
    <t>Read Me First</t>
  </si>
  <si>
    <t>Start with the Client Info tab</t>
  </si>
  <si>
    <t>Go to the Retirement income worksheet tab</t>
  </si>
  <si>
    <t>Enter your name and your person 2's name</t>
  </si>
  <si>
    <t>Available retirement growth assets at the current moment, for each person</t>
  </si>
  <si>
    <t>Monthly contribution for years 1 to 10, by person</t>
  </si>
  <si>
    <t>Monthly contribution for years above 11, by person</t>
  </si>
  <si>
    <t>If there is no person 2, clear out cells B3, C3, and D3 on Client Info</t>
  </si>
  <si>
    <t>Enter person 2's current age</t>
  </si>
  <si>
    <t>Set green cells to a vaue of zero on Retirement income worksheet in Column C</t>
  </si>
  <si>
    <r>
      <rPr>
        <sz val="11"/>
        <color rgb="FF000000"/>
        <rFont val="Calibri"/>
        <family val="2"/>
      </rPr>
      <t>©</t>
    </r>
    <r>
      <rPr>
        <sz val="11"/>
        <color rgb="FF000000"/>
        <rFont val="Arial"/>
        <family val="2"/>
      </rPr>
      <t>2021 smilingdad</t>
    </r>
  </si>
  <si>
    <t>Total US Assets Minus House Equity Minus Personal Expenses (Retirement Assets Only)</t>
  </si>
  <si>
    <t>Monthly Retirement Contribution Up to Age 50</t>
  </si>
  <si>
    <t>Monthly Retirement Contribution For Years 50 and above</t>
  </si>
  <si>
    <t>Other Available Retirement Income</t>
  </si>
  <si>
    <t>Age to Start Other Available Retirement Income</t>
  </si>
  <si>
    <t>Annual Retirement Income needed, per person</t>
  </si>
  <si>
    <t>Age to start other retirement income</t>
  </si>
  <si>
    <t>This includes rental income, annuities, indexed universal life policies, pensions, part-time work, anything that will supplement your retirement income</t>
  </si>
  <si>
    <t>Cars</t>
  </si>
  <si>
    <t>Food</t>
  </si>
  <si>
    <t>Healthcare</t>
  </si>
  <si>
    <t>Insurance</t>
  </si>
  <si>
    <t>Utilities</t>
  </si>
  <si>
    <t>Travel</t>
  </si>
  <si>
    <t>All Debts</t>
  </si>
  <si>
    <t>Extra</t>
  </si>
  <si>
    <t>Total</t>
  </si>
  <si>
    <t>Taxes</t>
  </si>
  <si>
    <t>Charity</t>
  </si>
  <si>
    <t>Retirement Monthly Expenses Today</t>
  </si>
  <si>
    <t>Estimate your retirement expenses on the Client Info tab</t>
  </si>
  <si>
    <t>Entertainment</t>
  </si>
  <si>
    <t>Fill out all tabs in green. If there is more than a five year age difference, put assets towards person who retires first.</t>
  </si>
  <si>
    <t>Go to the Person 1 and Person 2 charts to see when the green line crosses above the orange. That's when you can retire.</t>
  </si>
  <si>
    <t>Change your assumptions again on the Retirement income worksheet to see what you need to do to retire. Update the sheet every 3 months.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</si>
</sst>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6" formatCode="&quot;$&quot;#,##0_);[Red]\(&quot;$&quot;#,##0\)"/>
    <numFmt numFmtId="8" formatCode="&quot;$&quot;#,##0.00_);[Red]\(&quot;$&quot;#,##0.00\)"/>
    <numFmt numFmtId="43" formatCode="_(* #,##0.00_);_(* \(#,##0.00\);_(* &quot;-&quot;??_);_(@_)"/>
    <numFmt numFmtId="164" formatCode="&quot;$&quot;#,##0"/>
    <numFmt numFmtId="165" formatCode="_(* #,##0_);_(* \(#,##0\);_(* &quot;-&quot;??_);_(@_)"/>
    <numFmt numFmtId="166" formatCode="0.0%"/>
  </numFmts>
  <fonts count="19" x14ac:knownFonts="1">
    <font>
      <sz val="11"/>
      <color rgb="FF000000"/>
      <name val="Arial"/>
    </font>
    <font>
      <b/>
      <sz val="12"/>
      <color rgb="FF000000"/>
      <name val="Calibri"/>
    </font>
    <font>
      <sz val="11"/>
      <color rgb="FF000000"/>
      <name val="Calibri"/>
    </font>
    <font>
      <b/>
      <sz val="10"/>
      <color rgb="FF000000"/>
      <name val="Arial"/>
    </font>
    <font>
      <sz val="11"/>
      <name val="Arial"/>
    </font>
    <font>
      <b/>
      <sz val="12"/>
      <color rgb="FF44546A"/>
      <name val="Arial"/>
    </font>
    <font>
      <b/>
      <sz val="10"/>
      <color rgb="FF44546A"/>
      <name val="Arial"/>
    </font>
    <font>
      <sz val="10"/>
      <color rgb="FF44546A"/>
      <name val="Arial"/>
    </font>
    <font>
      <sz val="11"/>
      <color rgb="FF000000"/>
      <name val="Arial"/>
      <family val="2"/>
    </font>
    <font>
      <sz val="11"/>
      <color rgb="FF000000"/>
      <name val="Arial"/>
    </font>
    <font>
      <b/>
      <sz val="10"/>
      <color rgb="FF44546A"/>
      <name val="Arial"/>
      <family val="2"/>
    </font>
    <font>
      <b/>
      <sz val="11"/>
      <color rgb="FF000000"/>
      <name val="Arial"/>
      <family val="2"/>
    </font>
    <font>
      <b/>
      <sz val="10"/>
      <color rgb="FF000000"/>
      <name val="Arial"/>
      <family val="2"/>
    </font>
    <font>
      <u/>
      <sz val="11"/>
      <color theme="10"/>
      <name val="Arial"/>
    </font>
    <font>
      <b/>
      <sz val="12"/>
      <color rgb="FF44546A"/>
      <name val="Calibri"/>
      <family val="2"/>
    </font>
    <font>
      <b/>
      <sz val="12"/>
      <color rgb="FF44546A"/>
      <name val="Arial"/>
      <family val="2"/>
    </font>
    <font>
      <b/>
      <sz val="12"/>
      <color rgb="FF000000"/>
      <name val="Calibri"/>
      <family val="2"/>
    </font>
    <font>
      <sz val="11"/>
      <color rgb="FFFF0000"/>
      <name val="Arial"/>
      <family val="2"/>
    </font>
    <font>
      <sz val="11"/>
      <color rgb="FF000000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rgb="FFD9E2F3"/>
        <bgColor rgb="FFD9E2F3"/>
      </patternFill>
    </fill>
    <fill>
      <patternFill patternType="solid">
        <fgColor rgb="FF00FF00"/>
        <bgColor rgb="FF00FF00"/>
      </patternFill>
    </fill>
    <fill>
      <patternFill patternType="solid">
        <fgColor rgb="FFFFFFFF"/>
        <bgColor rgb="FFFFFFFF"/>
      </patternFill>
    </fill>
    <fill>
      <patternFill patternType="solid">
        <fgColor rgb="FFB4C6E7"/>
        <bgColor rgb="FFB4C6E7"/>
      </patternFill>
    </fill>
    <fill>
      <patternFill patternType="solid">
        <fgColor theme="0"/>
        <bgColor rgb="FF00FF00"/>
      </patternFill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4">
    <xf numFmtId="0" fontId="0" fillId="0" borderId="0"/>
    <xf numFmtId="43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0" fontId="13" fillId="0" borderId="0" applyNumberFormat="0" applyFill="0" applyBorder="0" applyAlignment="0" applyProtection="0"/>
  </cellStyleXfs>
  <cellXfs count="77">
    <xf numFmtId="0" fontId="0" fillId="0" borderId="0" xfId="0" applyFont="1" applyAlignment="1"/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 wrapText="1"/>
    </xf>
    <xf numFmtId="14" fontId="5" fillId="4" borderId="1" xfId="0" applyNumberFormat="1" applyFont="1" applyFill="1" applyBorder="1" applyAlignment="1">
      <alignment vertical="center" wrapText="1"/>
    </xf>
    <xf numFmtId="0" fontId="3" fillId="5" borderId="1" xfId="0" applyFont="1" applyFill="1" applyBorder="1" applyAlignment="1">
      <alignment vertical="center" wrapText="1"/>
    </xf>
    <xf numFmtId="164" fontId="3" fillId="5" borderId="1" xfId="0" applyNumberFormat="1" applyFont="1" applyFill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164" fontId="6" fillId="0" borderId="1" xfId="0" applyNumberFormat="1" applyFont="1" applyBorder="1" applyAlignment="1">
      <alignment vertical="center" wrapText="1"/>
    </xf>
    <xf numFmtId="0" fontId="0" fillId="0" borderId="1" xfId="0" applyFont="1" applyBorder="1" applyAlignment="1"/>
    <xf numFmtId="0" fontId="6" fillId="3" borderId="1" xfId="0" applyFont="1" applyFill="1" applyBorder="1" applyAlignment="1">
      <alignment horizontal="center" vertical="center" wrapText="1"/>
    </xf>
    <xf numFmtId="3" fontId="6" fillId="0" borderId="1" xfId="0" applyNumberFormat="1" applyFont="1" applyBorder="1" applyAlignment="1">
      <alignment horizontal="center" vertical="center" wrapText="1"/>
    </xf>
    <xf numFmtId="9" fontId="6" fillId="0" borderId="1" xfId="0" applyNumberFormat="1" applyFont="1" applyBorder="1" applyAlignment="1">
      <alignment horizontal="center" vertical="center" wrapText="1"/>
    </xf>
    <xf numFmtId="10" fontId="6" fillId="0" borderId="1" xfId="0" applyNumberFormat="1" applyFont="1" applyBorder="1" applyAlignment="1">
      <alignment horizontal="center" vertical="center" wrapText="1"/>
    </xf>
    <xf numFmtId="10" fontId="6" fillId="0" borderId="1" xfId="0" applyNumberFormat="1" applyFont="1" applyBorder="1" applyAlignment="1">
      <alignment vertical="center" wrapText="1"/>
    </xf>
    <xf numFmtId="0" fontId="7" fillId="0" borderId="1" xfId="0" applyFont="1" applyBorder="1" applyAlignment="1">
      <alignment horizontal="left" vertical="center" wrapText="1"/>
    </xf>
    <xf numFmtId="0" fontId="8" fillId="0" borderId="0" xfId="0" applyFont="1" applyAlignment="1"/>
    <xf numFmtId="0" fontId="10" fillId="0" borderId="1" xfId="0" applyFont="1" applyBorder="1" applyAlignment="1">
      <alignment horizontal="left" vertical="center" wrapText="1"/>
    </xf>
    <xf numFmtId="0" fontId="3" fillId="5" borderId="1" xfId="0" applyFont="1" applyFill="1" applyBorder="1" applyAlignment="1">
      <alignment horizontal="center" vertical="center" wrapText="1"/>
    </xf>
    <xf numFmtId="164" fontId="6" fillId="3" borderId="1" xfId="0" applyNumberFormat="1" applyFont="1" applyFill="1" applyBorder="1" applyAlignment="1">
      <alignment horizontal="center" vertical="center" wrapText="1"/>
    </xf>
    <xf numFmtId="164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164" fontId="0" fillId="0" borderId="0" xfId="0" applyNumberFormat="1" applyFont="1" applyAlignment="1"/>
    <xf numFmtId="8" fontId="0" fillId="0" borderId="0" xfId="0" applyNumberFormat="1" applyFont="1" applyAlignment="1"/>
    <xf numFmtId="6" fontId="0" fillId="0" borderId="0" xfId="0" applyNumberFormat="1" applyFont="1" applyAlignment="1"/>
    <xf numFmtId="165" fontId="0" fillId="0" borderId="0" xfId="1" applyNumberFormat="1" applyFont="1" applyAlignment="1"/>
    <xf numFmtId="43" fontId="0" fillId="0" borderId="0" xfId="0" applyNumberFormat="1" applyFont="1" applyAlignment="1"/>
    <xf numFmtId="0" fontId="6" fillId="0" borderId="1" xfId="0" applyFont="1" applyBorder="1" applyAlignment="1">
      <alignment horizontal="center" vertical="center" wrapText="1"/>
    </xf>
    <xf numFmtId="0" fontId="11" fillId="0" borderId="0" xfId="0" applyFont="1" applyAlignment="1"/>
    <xf numFmtId="0" fontId="12" fillId="3" borderId="1" xfId="0" applyFont="1" applyFill="1" applyBorder="1" applyAlignment="1">
      <alignment horizontal="center" vertical="center" wrapText="1"/>
    </xf>
    <xf numFmtId="14" fontId="5" fillId="4" borderId="1" xfId="0" applyNumberFormat="1" applyFont="1" applyFill="1" applyBorder="1" applyAlignment="1">
      <alignment vertical="center"/>
    </xf>
    <xf numFmtId="0" fontId="7" fillId="0" borderId="1" xfId="0" applyFont="1" applyBorder="1" applyAlignment="1">
      <alignment horizontal="left" vertical="center"/>
    </xf>
    <xf numFmtId="0" fontId="12" fillId="5" borderId="1" xfId="0" applyFont="1" applyFill="1" applyBorder="1" applyAlignment="1">
      <alignment vertical="center"/>
    </xf>
    <xf numFmtId="164" fontId="6" fillId="0" borderId="1" xfId="0" applyNumberFormat="1" applyFont="1" applyBorder="1" applyAlignment="1">
      <alignment horizontal="center" vertical="center"/>
    </xf>
    <xf numFmtId="6" fontId="6" fillId="0" borderId="1" xfId="0" applyNumberFormat="1" applyFont="1" applyBorder="1" applyAlignment="1">
      <alignment horizontal="center" vertical="center"/>
    </xf>
    <xf numFmtId="164" fontId="6" fillId="3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164" fontId="13" fillId="0" borderId="1" xfId="3" applyNumberFormat="1" applyBorder="1" applyAlignment="1">
      <alignment vertical="center" wrapText="1"/>
    </xf>
    <xf numFmtId="164" fontId="6" fillId="6" borderId="1" xfId="0" applyNumberFormat="1" applyFont="1" applyFill="1" applyBorder="1" applyAlignment="1">
      <alignment horizontal="center" vertical="center"/>
    </xf>
    <xf numFmtId="6" fontId="6" fillId="6" borderId="1" xfId="0" applyNumberFormat="1" applyFont="1" applyFill="1" applyBorder="1" applyAlignment="1">
      <alignment horizontal="center" vertical="center"/>
    </xf>
    <xf numFmtId="0" fontId="15" fillId="4" borderId="1" xfId="0" applyFont="1" applyFill="1" applyBorder="1" applyAlignment="1">
      <alignment vertical="center" wrapText="1"/>
    </xf>
    <xf numFmtId="0" fontId="15" fillId="4" borderId="1" xfId="0" applyFont="1" applyFill="1" applyBorder="1" applyAlignment="1">
      <alignment vertical="center"/>
    </xf>
    <xf numFmtId="164" fontId="6" fillId="3" borderId="1" xfId="0" applyNumberFormat="1" applyFont="1" applyFill="1" applyBorder="1" applyAlignment="1">
      <alignment horizontal="center" vertical="center" wrapText="1"/>
    </xf>
    <xf numFmtId="164" fontId="6" fillId="0" borderId="1" xfId="0" applyNumberFormat="1" applyFont="1" applyBorder="1" applyAlignment="1">
      <alignment horizontal="center" vertical="center" wrapText="1"/>
    </xf>
    <xf numFmtId="164" fontId="6" fillId="3" borderId="3" xfId="0" applyNumberFormat="1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6" fillId="2" borderId="1" xfId="0" applyFont="1" applyFill="1" applyBorder="1" applyAlignment="1">
      <alignment vertical="center"/>
    </xf>
    <xf numFmtId="6" fontId="6" fillId="6" borderId="1" xfId="0" applyNumberFormat="1" applyFont="1" applyFill="1" applyBorder="1" applyAlignment="1">
      <alignment horizontal="center" vertical="center" wrapText="1"/>
    </xf>
    <xf numFmtId="6" fontId="6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166" fontId="6" fillId="3" borderId="3" xfId="2" applyNumberFormat="1" applyFont="1" applyFill="1" applyBorder="1" applyAlignment="1">
      <alignment horizontal="center" vertical="center" wrapText="1"/>
    </xf>
    <xf numFmtId="0" fontId="12" fillId="5" borderId="1" xfId="0" applyFont="1" applyFill="1" applyBorder="1" applyAlignment="1">
      <alignment horizontal="center" vertical="center"/>
    </xf>
    <xf numFmtId="0" fontId="17" fillId="0" borderId="0" xfId="0" applyFont="1" applyAlignment="1"/>
    <xf numFmtId="0" fontId="6" fillId="0" borderId="1" xfId="0" applyFont="1" applyBorder="1" applyAlignment="1">
      <alignment horizontal="center" vertical="center" wrapText="1"/>
    </xf>
    <xf numFmtId="0" fontId="10" fillId="0" borderId="6" xfId="0" applyFont="1" applyFill="1" applyBorder="1" applyAlignment="1">
      <alignment horizontal="left" vertical="center" wrapText="1"/>
    </xf>
    <xf numFmtId="0" fontId="12" fillId="6" borderId="1" xfId="0" applyFont="1" applyFill="1" applyBorder="1" applyAlignment="1">
      <alignment horizontal="center" vertical="center" wrapText="1"/>
    </xf>
    <xf numFmtId="164" fontId="2" fillId="0" borderId="0" xfId="0" applyNumberFormat="1" applyFont="1" applyAlignment="1">
      <alignment vertical="center"/>
    </xf>
    <xf numFmtId="9" fontId="12" fillId="3" borderId="1" xfId="2" applyFont="1" applyFill="1" applyBorder="1" applyAlignment="1">
      <alignment horizontal="center" vertical="center" wrapText="1"/>
    </xf>
    <xf numFmtId="164" fontId="12" fillId="3" borderId="1" xfId="0" applyNumberFormat="1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/>
    </xf>
    <xf numFmtId="164" fontId="3" fillId="5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/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14" fillId="0" borderId="0" xfId="0" applyFont="1" applyBorder="1" applyAlignment="1">
      <alignment vertical="center"/>
    </xf>
  </cellXfs>
  <cellStyles count="4">
    <cellStyle name="Comma" xfId="1" builtinId="3"/>
    <cellStyle name="Hyperlink" xfId="3" builtinId="8"/>
    <cellStyle name="Normal" xfId="0" builtinId="0"/>
    <cellStyle name="Percent" xfId="2" builtinId="5"/>
  </cellStyles>
  <dxfs count="3"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rgb="FF92D050"/>
        </patternFill>
      </fill>
    </dxf>
  </dxfs>
  <tableStyles count="0" defaultTableStyle="TableStyleMedium2" defaultPivotStyle="PivotStyleLight16"/>
  <colors>
    <mruColors>
      <color rgb="FF00CC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4.xml"/><Relationship Id="rId5" Type="http://schemas.openxmlformats.org/officeDocument/2006/relationships/chartsheet" Target="chartsheets/sheet2.xml"/><Relationship Id="rId10" Type="http://schemas.openxmlformats.org/officeDocument/2006/relationships/calcChain" Target="calcChain.xml"/><Relationship Id="rId4" Type="http://schemas.openxmlformats.org/officeDocument/2006/relationships/chartsheet" Target="chartsheets/sheet1.xml"/><Relationship Id="rId9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Person 1 Retirement income produced vs needed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'Retirement income analysis'!$E$2</c:f>
              <c:strCache>
                <c:ptCount val="1"/>
                <c:pt idx="0">
                  <c:v>Income Needed Plus Inflation</c:v>
                </c:pt>
              </c:strCache>
            </c:strRef>
          </c:tx>
          <c:spPr>
            <a:ln w="28575" cap="rnd">
              <a:solidFill>
                <a:srgbClr val="FFC000"/>
              </a:solidFill>
              <a:round/>
            </a:ln>
            <a:effectLst/>
          </c:spPr>
          <c:marker>
            <c:symbol val="none"/>
          </c:marker>
          <c:cat>
            <c:numRef>
              <c:f>'Retirement income analysis'!$A$3:$A$53</c:f>
              <c:numCache>
                <c:formatCode>General</c:formatCode>
                <c:ptCount val="51"/>
                <c:pt idx="0">
                  <c:v>20</c:v>
                </c:pt>
                <c:pt idx="1">
                  <c:v>21</c:v>
                </c:pt>
                <c:pt idx="2">
                  <c:v>22</c:v>
                </c:pt>
                <c:pt idx="3">
                  <c:v>23</c:v>
                </c:pt>
                <c:pt idx="4">
                  <c:v>24</c:v>
                </c:pt>
                <c:pt idx="5">
                  <c:v>25</c:v>
                </c:pt>
                <c:pt idx="6">
                  <c:v>26</c:v>
                </c:pt>
                <c:pt idx="7">
                  <c:v>27</c:v>
                </c:pt>
                <c:pt idx="8">
                  <c:v>28</c:v>
                </c:pt>
                <c:pt idx="9">
                  <c:v>29</c:v>
                </c:pt>
                <c:pt idx="10">
                  <c:v>30</c:v>
                </c:pt>
                <c:pt idx="11">
                  <c:v>31</c:v>
                </c:pt>
                <c:pt idx="12">
                  <c:v>32</c:v>
                </c:pt>
                <c:pt idx="13">
                  <c:v>33</c:v>
                </c:pt>
                <c:pt idx="14">
                  <c:v>34</c:v>
                </c:pt>
                <c:pt idx="15">
                  <c:v>35</c:v>
                </c:pt>
                <c:pt idx="16">
                  <c:v>36</c:v>
                </c:pt>
                <c:pt idx="17">
                  <c:v>37</c:v>
                </c:pt>
                <c:pt idx="18">
                  <c:v>38</c:v>
                </c:pt>
                <c:pt idx="19">
                  <c:v>39</c:v>
                </c:pt>
                <c:pt idx="20">
                  <c:v>40</c:v>
                </c:pt>
                <c:pt idx="21">
                  <c:v>41</c:v>
                </c:pt>
                <c:pt idx="22">
                  <c:v>42</c:v>
                </c:pt>
                <c:pt idx="23">
                  <c:v>43</c:v>
                </c:pt>
                <c:pt idx="24">
                  <c:v>44</c:v>
                </c:pt>
                <c:pt idx="25">
                  <c:v>45</c:v>
                </c:pt>
                <c:pt idx="26">
                  <c:v>46</c:v>
                </c:pt>
                <c:pt idx="27">
                  <c:v>47</c:v>
                </c:pt>
                <c:pt idx="28">
                  <c:v>48</c:v>
                </c:pt>
                <c:pt idx="29">
                  <c:v>49</c:v>
                </c:pt>
                <c:pt idx="30">
                  <c:v>50</c:v>
                </c:pt>
                <c:pt idx="31">
                  <c:v>51</c:v>
                </c:pt>
                <c:pt idx="32">
                  <c:v>52</c:v>
                </c:pt>
                <c:pt idx="33">
                  <c:v>53</c:v>
                </c:pt>
                <c:pt idx="34">
                  <c:v>54</c:v>
                </c:pt>
                <c:pt idx="35">
                  <c:v>55</c:v>
                </c:pt>
                <c:pt idx="36">
                  <c:v>56</c:v>
                </c:pt>
                <c:pt idx="37">
                  <c:v>57</c:v>
                </c:pt>
                <c:pt idx="38">
                  <c:v>58</c:v>
                </c:pt>
                <c:pt idx="39">
                  <c:v>59</c:v>
                </c:pt>
                <c:pt idx="40">
                  <c:v>60</c:v>
                </c:pt>
                <c:pt idx="41">
                  <c:v>61</c:v>
                </c:pt>
                <c:pt idx="42">
                  <c:v>62</c:v>
                </c:pt>
                <c:pt idx="43">
                  <c:v>63</c:v>
                </c:pt>
                <c:pt idx="44">
                  <c:v>64</c:v>
                </c:pt>
                <c:pt idx="45">
                  <c:v>65</c:v>
                </c:pt>
                <c:pt idx="46">
                  <c:v>66</c:v>
                </c:pt>
                <c:pt idx="47">
                  <c:v>67</c:v>
                </c:pt>
                <c:pt idx="48">
                  <c:v>68</c:v>
                </c:pt>
                <c:pt idx="49">
                  <c:v>69</c:v>
                </c:pt>
                <c:pt idx="50">
                  <c:v>70</c:v>
                </c:pt>
              </c:numCache>
            </c:numRef>
          </c:cat>
          <c:val>
            <c:numRef>
              <c:f>'Retirement income analysis'!$E$3:$E$53</c:f>
              <c:numCache>
                <c:formatCode>"$"#,##0_);[Red]\("$"#,##0\)</c:formatCode>
                <c:ptCount val="51"/>
                <c:pt idx="0" formatCode="&quot;$&quot;#,##0">
                  <c:v>12000</c:v>
                </c:pt>
                <c:pt idx="1">
                  <c:v>12360</c:v>
                </c:pt>
                <c:pt idx="2">
                  <c:v>12730.800000000001</c:v>
                </c:pt>
                <c:pt idx="3">
                  <c:v>13112.724000000002</c:v>
                </c:pt>
                <c:pt idx="4">
                  <c:v>13506.105720000003</c:v>
                </c:pt>
                <c:pt idx="5">
                  <c:v>13911.288891600003</c:v>
                </c:pt>
                <c:pt idx="6">
                  <c:v>14328.627558348004</c:v>
                </c:pt>
                <c:pt idx="7">
                  <c:v>14758.486385098444</c:v>
                </c:pt>
                <c:pt idx="8">
                  <c:v>15201.240976651397</c:v>
                </c:pt>
                <c:pt idx="9">
                  <c:v>15657.278205950939</c:v>
                </c:pt>
                <c:pt idx="10">
                  <c:v>16126.996552129467</c:v>
                </c:pt>
                <c:pt idx="11">
                  <c:v>16610.806448693351</c:v>
                </c:pt>
                <c:pt idx="12">
                  <c:v>17109.130642154152</c:v>
                </c:pt>
                <c:pt idx="13">
                  <c:v>17622.404561418778</c:v>
                </c:pt>
                <c:pt idx="14">
                  <c:v>18151.076698261342</c:v>
                </c:pt>
                <c:pt idx="15">
                  <c:v>18695.608999209184</c:v>
                </c:pt>
                <c:pt idx="16">
                  <c:v>19256.47726918546</c:v>
                </c:pt>
                <c:pt idx="17">
                  <c:v>19834.171587261026</c:v>
                </c:pt>
                <c:pt idx="18">
                  <c:v>20429.196734878857</c:v>
                </c:pt>
                <c:pt idx="19">
                  <c:v>21042.072636925222</c:v>
                </c:pt>
                <c:pt idx="20">
                  <c:v>21673.334816032981</c:v>
                </c:pt>
                <c:pt idx="21">
                  <c:v>22323.53486051397</c:v>
                </c:pt>
                <c:pt idx="22">
                  <c:v>22993.240906329389</c:v>
                </c:pt>
                <c:pt idx="23">
                  <c:v>23683.038133519272</c:v>
                </c:pt>
                <c:pt idx="24">
                  <c:v>24393.529277524853</c:v>
                </c:pt>
                <c:pt idx="25">
                  <c:v>25125.3351558506</c:v>
                </c:pt>
                <c:pt idx="26">
                  <c:v>25879.09521052612</c:v>
                </c:pt>
                <c:pt idx="27">
                  <c:v>26655.468066841906</c:v>
                </c:pt>
                <c:pt idx="28">
                  <c:v>27455.132108847163</c:v>
                </c:pt>
                <c:pt idx="29">
                  <c:v>28278.78607211258</c:v>
                </c:pt>
                <c:pt idx="30">
                  <c:v>29127.14965427596</c:v>
                </c:pt>
                <c:pt idx="31">
                  <c:v>30000.964143904239</c:v>
                </c:pt>
                <c:pt idx="32">
                  <c:v>30900.993068221367</c:v>
                </c:pt>
                <c:pt idx="33">
                  <c:v>31828.022860268007</c:v>
                </c:pt>
                <c:pt idx="34">
                  <c:v>32782.863546076049</c:v>
                </c:pt>
                <c:pt idx="35">
                  <c:v>33766.349452458329</c:v>
                </c:pt>
                <c:pt idx="36">
                  <c:v>34779.339936032084</c:v>
                </c:pt>
                <c:pt idx="37">
                  <c:v>35822.720134113049</c:v>
                </c:pt>
                <c:pt idx="38">
                  <c:v>36897.401738136439</c:v>
                </c:pt>
                <c:pt idx="39">
                  <c:v>38004.323790280534</c:v>
                </c:pt>
                <c:pt idx="40">
                  <c:v>39144.453503988952</c:v>
                </c:pt>
                <c:pt idx="41">
                  <c:v>40318.78710910862</c:v>
                </c:pt>
                <c:pt idx="42">
                  <c:v>41528.350722381881</c:v>
                </c:pt>
                <c:pt idx="43">
                  <c:v>42774.201244053336</c:v>
                </c:pt>
                <c:pt idx="44">
                  <c:v>44057.427281374934</c:v>
                </c:pt>
                <c:pt idx="45">
                  <c:v>45379.150099816186</c:v>
                </c:pt>
                <c:pt idx="46">
                  <c:v>46740.52460281067</c:v>
                </c:pt>
                <c:pt idx="47">
                  <c:v>48142.74034089499</c:v>
                </c:pt>
                <c:pt idx="48">
                  <c:v>49587.022551121838</c:v>
                </c:pt>
                <c:pt idx="49">
                  <c:v>51074.633227655497</c:v>
                </c:pt>
                <c:pt idx="50">
                  <c:v>52606.87222448516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5D6-4550-894D-D76D4A6971D3}"/>
            </c:ext>
          </c:extLst>
        </c:ser>
        <c:ser>
          <c:idx val="1"/>
          <c:order val="1"/>
          <c:tx>
            <c:strRef>
              <c:f>'Retirement income analysis'!$F$2</c:f>
              <c:strCache>
                <c:ptCount val="1"/>
                <c:pt idx="0">
                  <c:v>Income Produced @ 4% Growth Per Year</c:v>
                </c:pt>
              </c:strCache>
            </c:strRef>
          </c:tx>
          <c:spPr>
            <a:ln w="28575" cap="rnd">
              <a:solidFill>
                <a:schemeClr val="accent6"/>
              </a:solidFill>
              <a:round/>
            </a:ln>
            <a:effectLst/>
          </c:spPr>
          <c:marker>
            <c:symbol val="none"/>
          </c:marker>
          <c:cat>
            <c:numRef>
              <c:f>'Retirement income analysis'!$A$3:$A$53</c:f>
              <c:numCache>
                <c:formatCode>General</c:formatCode>
                <c:ptCount val="51"/>
                <c:pt idx="0">
                  <c:v>20</c:v>
                </c:pt>
                <c:pt idx="1">
                  <c:v>21</c:v>
                </c:pt>
                <c:pt idx="2">
                  <c:v>22</c:v>
                </c:pt>
                <c:pt idx="3">
                  <c:v>23</c:v>
                </c:pt>
                <c:pt idx="4">
                  <c:v>24</c:v>
                </c:pt>
                <c:pt idx="5">
                  <c:v>25</c:v>
                </c:pt>
                <c:pt idx="6">
                  <c:v>26</c:v>
                </c:pt>
                <c:pt idx="7">
                  <c:v>27</c:v>
                </c:pt>
                <c:pt idx="8">
                  <c:v>28</c:v>
                </c:pt>
                <c:pt idx="9">
                  <c:v>29</c:v>
                </c:pt>
                <c:pt idx="10">
                  <c:v>30</c:v>
                </c:pt>
                <c:pt idx="11">
                  <c:v>31</c:v>
                </c:pt>
                <c:pt idx="12">
                  <c:v>32</c:v>
                </c:pt>
                <c:pt idx="13">
                  <c:v>33</c:v>
                </c:pt>
                <c:pt idx="14">
                  <c:v>34</c:v>
                </c:pt>
                <c:pt idx="15">
                  <c:v>35</c:v>
                </c:pt>
                <c:pt idx="16">
                  <c:v>36</c:v>
                </c:pt>
                <c:pt idx="17">
                  <c:v>37</c:v>
                </c:pt>
                <c:pt idx="18">
                  <c:v>38</c:v>
                </c:pt>
                <c:pt idx="19">
                  <c:v>39</c:v>
                </c:pt>
                <c:pt idx="20">
                  <c:v>40</c:v>
                </c:pt>
                <c:pt idx="21">
                  <c:v>41</c:v>
                </c:pt>
                <c:pt idx="22">
                  <c:v>42</c:v>
                </c:pt>
                <c:pt idx="23">
                  <c:v>43</c:v>
                </c:pt>
                <c:pt idx="24">
                  <c:v>44</c:v>
                </c:pt>
                <c:pt idx="25">
                  <c:v>45</c:v>
                </c:pt>
                <c:pt idx="26">
                  <c:v>46</c:v>
                </c:pt>
                <c:pt idx="27">
                  <c:v>47</c:v>
                </c:pt>
                <c:pt idx="28">
                  <c:v>48</c:v>
                </c:pt>
                <c:pt idx="29">
                  <c:v>49</c:v>
                </c:pt>
                <c:pt idx="30">
                  <c:v>50</c:v>
                </c:pt>
                <c:pt idx="31">
                  <c:v>51</c:v>
                </c:pt>
                <c:pt idx="32">
                  <c:v>52</c:v>
                </c:pt>
                <c:pt idx="33">
                  <c:v>53</c:v>
                </c:pt>
                <c:pt idx="34">
                  <c:v>54</c:v>
                </c:pt>
                <c:pt idx="35">
                  <c:v>55</c:v>
                </c:pt>
                <c:pt idx="36">
                  <c:v>56</c:v>
                </c:pt>
                <c:pt idx="37">
                  <c:v>57</c:v>
                </c:pt>
                <c:pt idx="38">
                  <c:v>58</c:v>
                </c:pt>
                <c:pt idx="39">
                  <c:v>59</c:v>
                </c:pt>
                <c:pt idx="40">
                  <c:v>60</c:v>
                </c:pt>
                <c:pt idx="41">
                  <c:v>61</c:v>
                </c:pt>
                <c:pt idx="42">
                  <c:v>62</c:v>
                </c:pt>
                <c:pt idx="43">
                  <c:v>63</c:v>
                </c:pt>
                <c:pt idx="44">
                  <c:v>64</c:v>
                </c:pt>
                <c:pt idx="45">
                  <c:v>65</c:v>
                </c:pt>
                <c:pt idx="46">
                  <c:v>66</c:v>
                </c:pt>
                <c:pt idx="47">
                  <c:v>67</c:v>
                </c:pt>
                <c:pt idx="48">
                  <c:v>68</c:v>
                </c:pt>
                <c:pt idx="49">
                  <c:v>69</c:v>
                </c:pt>
                <c:pt idx="50">
                  <c:v>70</c:v>
                </c:pt>
              </c:numCache>
            </c:numRef>
          </c:cat>
          <c:val>
            <c:numRef>
              <c:f>'Retirement income analysis'!$F$3:$F$53</c:f>
              <c:numCache>
                <c:formatCode>"$"#,##0</c:formatCode>
                <c:ptCount val="51"/>
                <c:pt idx="0">
                  <c:v>400</c:v>
                </c:pt>
                <c:pt idx="1">
                  <c:v>584.36231084769383</c:v>
                </c:pt>
                <c:pt idx="2">
                  <c:v>779.78636034624913</c:v>
                </c:pt>
                <c:pt idx="3">
                  <c:v>986.93585281471792</c:v>
                </c:pt>
                <c:pt idx="4">
                  <c:v>1206.5143148312948</c:v>
                </c:pt>
                <c:pt idx="5">
                  <c:v>1439.2674845688662</c:v>
                </c:pt>
                <c:pt idx="6">
                  <c:v>1685.9858444906922</c:v>
                </c:pt>
                <c:pt idx="7">
                  <c:v>1947.5073060078275</c:v>
                </c:pt>
                <c:pt idx="8">
                  <c:v>2224.7200552159911</c:v>
                </c:pt>
                <c:pt idx="9">
                  <c:v>2518.5655693766448</c:v>
                </c:pt>
                <c:pt idx="10">
                  <c:v>2830.0418143869374</c:v>
                </c:pt>
                <c:pt idx="11">
                  <c:v>3160.2066340978472</c:v>
                </c:pt>
                <c:pt idx="12">
                  <c:v>3510.1813429914118</c:v>
                </c:pt>
                <c:pt idx="13">
                  <c:v>3881.1545344185906</c:v>
                </c:pt>
                <c:pt idx="14">
                  <c:v>4274.3861173313999</c:v>
                </c:pt>
                <c:pt idx="15">
                  <c:v>4691.211595218977</c:v>
                </c:pt>
                <c:pt idx="16">
                  <c:v>5133.0466017798099</c:v>
                </c:pt>
                <c:pt idx="17">
                  <c:v>5601.3917087342925</c:v>
                </c:pt>
                <c:pt idx="18">
                  <c:v>6097.8375221060442</c:v>
                </c:pt>
                <c:pt idx="19">
                  <c:v>6624.0700842801007</c:v>
                </c:pt>
                <c:pt idx="20">
                  <c:v>7181.8766001846016</c:v>
                </c:pt>
                <c:pt idx="21">
                  <c:v>7773.1515070433707</c:v>
                </c:pt>
                <c:pt idx="22">
                  <c:v>8399.9029083136666</c:v>
                </c:pt>
                <c:pt idx="23">
                  <c:v>9064.2593936601825</c:v>
                </c:pt>
                <c:pt idx="24">
                  <c:v>9768.4772681274881</c:v>
                </c:pt>
                <c:pt idx="25">
                  <c:v>10514.94821506283</c:v>
                </c:pt>
                <c:pt idx="26">
                  <c:v>11306.207418814294</c:v>
                </c:pt>
                <c:pt idx="27">
                  <c:v>12144.942174790847</c:v>
                </c:pt>
                <c:pt idx="28">
                  <c:v>13034.001016125991</c:v>
                </c:pt>
                <c:pt idx="29">
                  <c:v>13976.403387941245</c:v>
                </c:pt>
                <c:pt idx="30">
                  <c:v>15135.712212913109</c:v>
                </c:pt>
                <c:pt idx="31">
                  <c:v>16364.579567383284</c:v>
                </c:pt>
                <c:pt idx="32">
                  <c:v>17667.178963121667</c:v>
                </c:pt>
                <c:pt idx="33">
                  <c:v>19047.934322604357</c:v>
                </c:pt>
                <c:pt idx="34">
                  <c:v>20511.535003656005</c:v>
                </c:pt>
                <c:pt idx="35">
                  <c:v>22062.951725570754</c:v>
                </c:pt>
                <c:pt idx="36">
                  <c:v>23707.453450800385</c:v>
                </c:pt>
                <c:pt idx="37">
                  <c:v>25450.625279543801</c:v>
                </c:pt>
                <c:pt idx="38">
                  <c:v>27298.387418011818</c:v>
                </c:pt>
                <c:pt idx="39">
                  <c:v>29257.015284787911</c:v>
                </c:pt>
                <c:pt idx="40">
                  <c:v>31333.160823570579</c:v>
                </c:pt>
                <c:pt idx="41">
                  <c:v>33533.875094680203</c:v>
                </c:pt>
                <c:pt idx="42">
                  <c:v>59866.632222056396</c:v>
                </c:pt>
                <c:pt idx="43">
                  <c:v>62339.354777075176</c:v>
                </c:pt>
                <c:pt idx="44">
                  <c:v>64960.440685395071</c:v>
                </c:pt>
                <c:pt idx="45">
                  <c:v>67738.791748214164</c:v>
                </c:pt>
                <c:pt idx="46">
                  <c:v>70683.843874802405</c:v>
                </c:pt>
                <c:pt idx="47">
                  <c:v>73805.599128985952</c:v>
                </c:pt>
                <c:pt idx="48">
                  <c:v>77114.659698420495</c:v>
                </c:pt>
                <c:pt idx="49">
                  <c:v>80622.263902021106</c:v>
                </c:pt>
                <c:pt idx="50">
                  <c:v>84340.324357837788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5D6-4550-894D-D76D4A6971D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662533487"/>
        <c:axId val="662530159"/>
      </c:lineChart>
      <c:catAx>
        <c:axId val="662533487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62530159"/>
        <c:crosses val="autoZero"/>
        <c:auto val="1"/>
        <c:lblAlgn val="ctr"/>
        <c:lblOffset val="100"/>
        <c:noMultiLvlLbl val="0"/>
      </c:catAx>
      <c:valAx>
        <c:axId val="66253015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&quot;$&quot;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6253348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800" b="0" i="0" baseline="0">
                <a:effectLst/>
              </a:rPr>
              <a:t>Person 2 Retirement income produced vs needed</a:t>
            </a:r>
            <a:endParaRPr lang="en-US">
              <a:effectLst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'Retirement income analysis'!$E$57</c:f>
              <c:strCache>
                <c:ptCount val="1"/>
                <c:pt idx="0">
                  <c:v>Income Needed Plus Inflation</c:v>
                </c:pt>
              </c:strCache>
            </c:strRef>
          </c:tx>
          <c:spPr>
            <a:ln w="28575" cap="rnd">
              <a:solidFill>
                <a:srgbClr val="FFC000"/>
              </a:solidFill>
              <a:round/>
            </a:ln>
            <a:effectLst/>
          </c:spPr>
          <c:marker>
            <c:symbol val="none"/>
          </c:marker>
          <c:cat>
            <c:numRef>
              <c:f>'Retirement income analysis'!$A$58:$A$108</c:f>
              <c:numCache>
                <c:formatCode>General</c:formatCode>
                <c:ptCount val="51"/>
                <c:pt idx="0">
                  <c:v>20</c:v>
                </c:pt>
                <c:pt idx="1">
                  <c:v>21</c:v>
                </c:pt>
                <c:pt idx="2">
                  <c:v>22</c:v>
                </c:pt>
                <c:pt idx="3">
                  <c:v>23</c:v>
                </c:pt>
                <c:pt idx="4">
                  <c:v>24</c:v>
                </c:pt>
                <c:pt idx="5">
                  <c:v>25</c:v>
                </c:pt>
                <c:pt idx="6">
                  <c:v>26</c:v>
                </c:pt>
                <c:pt idx="7">
                  <c:v>27</c:v>
                </c:pt>
                <c:pt idx="8">
                  <c:v>28</c:v>
                </c:pt>
                <c:pt idx="9">
                  <c:v>29</c:v>
                </c:pt>
                <c:pt idx="10">
                  <c:v>30</c:v>
                </c:pt>
                <c:pt idx="11">
                  <c:v>31</c:v>
                </c:pt>
                <c:pt idx="12">
                  <c:v>32</c:v>
                </c:pt>
                <c:pt idx="13">
                  <c:v>33</c:v>
                </c:pt>
                <c:pt idx="14">
                  <c:v>34</c:v>
                </c:pt>
                <c:pt idx="15">
                  <c:v>35</c:v>
                </c:pt>
                <c:pt idx="16">
                  <c:v>36</c:v>
                </c:pt>
                <c:pt idx="17">
                  <c:v>37</c:v>
                </c:pt>
                <c:pt idx="18">
                  <c:v>38</c:v>
                </c:pt>
                <c:pt idx="19">
                  <c:v>39</c:v>
                </c:pt>
                <c:pt idx="20">
                  <c:v>40</c:v>
                </c:pt>
                <c:pt idx="21">
                  <c:v>41</c:v>
                </c:pt>
                <c:pt idx="22">
                  <c:v>42</c:v>
                </c:pt>
                <c:pt idx="23">
                  <c:v>43</c:v>
                </c:pt>
                <c:pt idx="24">
                  <c:v>44</c:v>
                </c:pt>
                <c:pt idx="25">
                  <c:v>45</c:v>
                </c:pt>
                <c:pt idx="26">
                  <c:v>46</c:v>
                </c:pt>
                <c:pt idx="27">
                  <c:v>47</c:v>
                </c:pt>
                <c:pt idx="28">
                  <c:v>48</c:v>
                </c:pt>
                <c:pt idx="29">
                  <c:v>49</c:v>
                </c:pt>
                <c:pt idx="30">
                  <c:v>50</c:v>
                </c:pt>
                <c:pt idx="31">
                  <c:v>51</c:v>
                </c:pt>
                <c:pt idx="32">
                  <c:v>52</c:v>
                </c:pt>
                <c:pt idx="33">
                  <c:v>53</c:v>
                </c:pt>
                <c:pt idx="34">
                  <c:v>54</c:v>
                </c:pt>
                <c:pt idx="35">
                  <c:v>55</c:v>
                </c:pt>
                <c:pt idx="36">
                  <c:v>56</c:v>
                </c:pt>
                <c:pt idx="37">
                  <c:v>57</c:v>
                </c:pt>
                <c:pt idx="38">
                  <c:v>58</c:v>
                </c:pt>
                <c:pt idx="39">
                  <c:v>59</c:v>
                </c:pt>
                <c:pt idx="40">
                  <c:v>60</c:v>
                </c:pt>
                <c:pt idx="41">
                  <c:v>61</c:v>
                </c:pt>
                <c:pt idx="42">
                  <c:v>62</c:v>
                </c:pt>
                <c:pt idx="43">
                  <c:v>63</c:v>
                </c:pt>
                <c:pt idx="44">
                  <c:v>64</c:v>
                </c:pt>
                <c:pt idx="45">
                  <c:v>65</c:v>
                </c:pt>
                <c:pt idx="46">
                  <c:v>66</c:v>
                </c:pt>
                <c:pt idx="47">
                  <c:v>67</c:v>
                </c:pt>
                <c:pt idx="48">
                  <c:v>68</c:v>
                </c:pt>
                <c:pt idx="49">
                  <c:v>69</c:v>
                </c:pt>
                <c:pt idx="50">
                  <c:v>70</c:v>
                </c:pt>
              </c:numCache>
            </c:numRef>
          </c:cat>
          <c:val>
            <c:numRef>
              <c:f>'Retirement income analysis'!$E$58:$E$108</c:f>
              <c:numCache>
                <c:formatCode>"$"#,##0_);[Red]\("$"#,##0\)</c:formatCode>
                <c:ptCount val="51"/>
                <c:pt idx="0" formatCode="&quot;$&quot;#,##0">
                  <c:v>12000</c:v>
                </c:pt>
                <c:pt idx="1">
                  <c:v>12360</c:v>
                </c:pt>
                <c:pt idx="2">
                  <c:v>12730.800000000001</c:v>
                </c:pt>
                <c:pt idx="3">
                  <c:v>13112.724000000002</c:v>
                </c:pt>
                <c:pt idx="4">
                  <c:v>13506.105720000003</c:v>
                </c:pt>
                <c:pt idx="5">
                  <c:v>13911.288891600003</c:v>
                </c:pt>
                <c:pt idx="6">
                  <c:v>14328.627558348004</c:v>
                </c:pt>
                <c:pt idx="7">
                  <c:v>14758.486385098444</c:v>
                </c:pt>
                <c:pt idx="8">
                  <c:v>15201.240976651397</c:v>
                </c:pt>
                <c:pt idx="9">
                  <c:v>15657.278205950939</c:v>
                </c:pt>
                <c:pt idx="10">
                  <c:v>16126.996552129467</c:v>
                </c:pt>
                <c:pt idx="11">
                  <c:v>16610.806448693351</c:v>
                </c:pt>
                <c:pt idx="12">
                  <c:v>17109.130642154152</c:v>
                </c:pt>
                <c:pt idx="13">
                  <c:v>17622.404561418778</c:v>
                </c:pt>
                <c:pt idx="14">
                  <c:v>18151.076698261342</c:v>
                </c:pt>
                <c:pt idx="15">
                  <c:v>18695.608999209184</c:v>
                </c:pt>
                <c:pt idx="16">
                  <c:v>19256.47726918546</c:v>
                </c:pt>
                <c:pt idx="17">
                  <c:v>19834.171587261026</c:v>
                </c:pt>
                <c:pt idx="18">
                  <c:v>20429.196734878857</c:v>
                </c:pt>
                <c:pt idx="19">
                  <c:v>21042.072636925222</c:v>
                </c:pt>
                <c:pt idx="20">
                  <c:v>21673.334816032981</c:v>
                </c:pt>
                <c:pt idx="21">
                  <c:v>22323.53486051397</c:v>
                </c:pt>
                <c:pt idx="22">
                  <c:v>22993.240906329389</c:v>
                </c:pt>
                <c:pt idx="23">
                  <c:v>23683.038133519272</c:v>
                </c:pt>
                <c:pt idx="24">
                  <c:v>24393.529277524853</c:v>
                </c:pt>
                <c:pt idx="25">
                  <c:v>25125.3351558506</c:v>
                </c:pt>
                <c:pt idx="26">
                  <c:v>25879.09521052612</c:v>
                </c:pt>
                <c:pt idx="27">
                  <c:v>26655.468066841906</c:v>
                </c:pt>
                <c:pt idx="28">
                  <c:v>27455.132108847163</c:v>
                </c:pt>
                <c:pt idx="29">
                  <c:v>28278.78607211258</c:v>
                </c:pt>
                <c:pt idx="30">
                  <c:v>29127.14965427596</c:v>
                </c:pt>
                <c:pt idx="31">
                  <c:v>30000.964143904239</c:v>
                </c:pt>
                <c:pt idx="32">
                  <c:v>30900.993068221367</c:v>
                </c:pt>
                <c:pt idx="33">
                  <c:v>31828.022860268007</c:v>
                </c:pt>
                <c:pt idx="34">
                  <c:v>32782.863546076049</c:v>
                </c:pt>
                <c:pt idx="35">
                  <c:v>33766.349452458329</c:v>
                </c:pt>
                <c:pt idx="36">
                  <c:v>34779.339936032084</c:v>
                </c:pt>
                <c:pt idx="37">
                  <c:v>35822.720134113049</c:v>
                </c:pt>
                <c:pt idx="38">
                  <c:v>36897.401738136439</c:v>
                </c:pt>
                <c:pt idx="39">
                  <c:v>38004.323790280534</c:v>
                </c:pt>
                <c:pt idx="40">
                  <c:v>39144.453503988952</c:v>
                </c:pt>
                <c:pt idx="41">
                  <c:v>40318.78710910862</c:v>
                </c:pt>
                <c:pt idx="42">
                  <c:v>41528.350722381881</c:v>
                </c:pt>
                <c:pt idx="43">
                  <c:v>42774.201244053336</c:v>
                </c:pt>
                <c:pt idx="44">
                  <c:v>44057.427281374934</c:v>
                </c:pt>
                <c:pt idx="45">
                  <c:v>45379.150099816186</c:v>
                </c:pt>
                <c:pt idx="46">
                  <c:v>46740.52460281067</c:v>
                </c:pt>
                <c:pt idx="47">
                  <c:v>48142.74034089499</c:v>
                </c:pt>
                <c:pt idx="48">
                  <c:v>49587.022551121838</c:v>
                </c:pt>
                <c:pt idx="49">
                  <c:v>51074.633227655497</c:v>
                </c:pt>
                <c:pt idx="50">
                  <c:v>52606.87222448516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85D-4889-B11B-0A91F1A23BBB}"/>
            </c:ext>
          </c:extLst>
        </c:ser>
        <c:ser>
          <c:idx val="1"/>
          <c:order val="1"/>
          <c:tx>
            <c:strRef>
              <c:f>'Retirement income analysis'!$F$57</c:f>
              <c:strCache>
                <c:ptCount val="1"/>
                <c:pt idx="0">
                  <c:v>Income Produced @ 4% Growth Per Year</c:v>
                </c:pt>
              </c:strCache>
            </c:strRef>
          </c:tx>
          <c:spPr>
            <a:ln w="28575" cap="rnd">
              <a:solidFill>
                <a:schemeClr val="accent6"/>
              </a:solidFill>
              <a:round/>
            </a:ln>
            <a:effectLst/>
          </c:spPr>
          <c:marker>
            <c:symbol val="none"/>
          </c:marker>
          <c:cat>
            <c:numRef>
              <c:f>'Retirement income analysis'!$A$58:$A$108</c:f>
              <c:numCache>
                <c:formatCode>General</c:formatCode>
                <c:ptCount val="51"/>
                <c:pt idx="0">
                  <c:v>20</c:v>
                </c:pt>
                <c:pt idx="1">
                  <c:v>21</c:v>
                </c:pt>
                <c:pt idx="2">
                  <c:v>22</c:v>
                </c:pt>
                <c:pt idx="3">
                  <c:v>23</c:v>
                </c:pt>
                <c:pt idx="4">
                  <c:v>24</c:v>
                </c:pt>
                <c:pt idx="5">
                  <c:v>25</c:v>
                </c:pt>
                <c:pt idx="6">
                  <c:v>26</c:v>
                </c:pt>
                <c:pt idx="7">
                  <c:v>27</c:v>
                </c:pt>
                <c:pt idx="8">
                  <c:v>28</c:v>
                </c:pt>
                <c:pt idx="9">
                  <c:v>29</c:v>
                </c:pt>
                <c:pt idx="10">
                  <c:v>30</c:v>
                </c:pt>
                <c:pt idx="11">
                  <c:v>31</c:v>
                </c:pt>
                <c:pt idx="12">
                  <c:v>32</c:v>
                </c:pt>
                <c:pt idx="13">
                  <c:v>33</c:v>
                </c:pt>
                <c:pt idx="14">
                  <c:v>34</c:v>
                </c:pt>
                <c:pt idx="15">
                  <c:v>35</c:v>
                </c:pt>
                <c:pt idx="16">
                  <c:v>36</c:v>
                </c:pt>
                <c:pt idx="17">
                  <c:v>37</c:v>
                </c:pt>
                <c:pt idx="18">
                  <c:v>38</c:v>
                </c:pt>
                <c:pt idx="19">
                  <c:v>39</c:v>
                </c:pt>
                <c:pt idx="20">
                  <c:v>40</c:v>
                </c:pt>
                <c:pt idx="21">
                  <c:v>41</c:v>
                </c:pt>
                <c:pt idx="22">
                  <c:v>42</c:v>
                </c:pt>
                <c:pt idx="23">
                  <c:v>43</c:v>
                </c:pt>
                <c:pt idx="24">
                  <c:v>44</c:v>
                </c:pt>
                <c:pt idx="25">
                  <c:v>45</c:v>
                </c:pt>
                <c:pt idx="26">
                  <c:v>46</c:v>
                </c:pt>
                <c:pt idx="27">
                  <c:v>47</c:v>
                </c:pt>
                <c:pt idx="28">
                  <c:v>48</c:v>
                </c:pt>
                <c:pt idx="29">
                  <c:v>49</c:v>
                </c:pt>
                <c:pt idx="30">
                  <c:v>50</c:v>
                </c:pt>
                <c:pt idx="31">
                  <c:v>51</c:v>
                </c:pt>
                <c:pt idx="32">
                  <c:v>52</c:v>
                </c:pt>
                <c:pt idx="33">
                  <c:v>53</c:v>
                </c:pt>
                <c:pt idx="34">
                  <c:v>54</c:v>
                </c:pt>
                <c:pt idx="35">
                  <c:v>55</c:v>
                </c:pt>
                <c:pt idx="36">
                  <c:v>56</c:v>
                </c:pt>
                <c:pt idx="37">
                  <c:v>57</c:v>
                </c:pt>
                <c:pt idx="38">
                  <c:v>58</c:v>
                </c:pt>
                <c:pt idx="39">
                  <c:v>59</c:v>
                </c:pt>
                <c:pt idx="40">
                  <c:v>60</c:v>
                </c:pt>
                <c:pt idx="41">
                  <c:v>61</c:v>
                </c:pt>
                <c:pt idx="42">
                  <c:v>62</c:v>
                </c:pt>
                <c:pt idx="43">
                  <c:v>63</c:v>
                </c:pt>
                <c:pt idx="44">
                  <c:v>64</c:v>
                </c:pt>
                <c:pt idx="45">
                  <c:v>65</c:v>
                </c:pt>
                <c:pt idx="46">
                  <c:v>66</c:v>
                </c:pt>
                <c:pt idx="47">
                  <c:v>67</c:v>
                </c:pt>
                <c:pt idx="48">
                  <c:v>68</c:v>
                </c:pt>
                <c:pt idx="49">
                  <c:v>69</c:v>
                </c:pt>
                <c:pt idx="50">
                  <c:v>70</c:v>
                </c:pt>
              </c:numCache>
            </c:numRef>
          </c:cat>
          <c:val>
            <c:numRef>
              <c:f>'Retirement income analysis'!$F$58:$F$108</c:f>
              <c:numCache>
                <c:formatCode>"$"#,##0</c:formatCode>
                <c:ptCount val="51"/>
                <c:pt idx="0">
                  <c:v>400</c:v>
                </c:pt>
                <c:pt idx="1">
                  <c:v>584.36231084769383</c:v>
                </c:pt>
                <c:pt idx="2">
                  <c:v>779.78636034624913</c:v>
                </c:pt>
                <c:pt idx="3">
                  <c:v>986.93585281471792</c:v>
                </c:pt>
                <c:pt idx="4">
                  <c:v>1206.5143148312948</c:v>
                </c:pt>
                <c:pt idx="5">
                  <c:v>1439.2674845688662</c:v>
                </c:pt>
                <c:pt idx="6">
                  <c:v>1685.9858444906922</c:v>
                </c:pt>
                <c:pt idx="7">
                  <c:v>1947.5073060078275</c:v>
                </c:pt>
                <c:pt idx="8">
                  <c:v>2224.7200552159911</c:v>
                </c:pt>
                <c:pt idx="9">
                  <c:v>2518.5655693766448</c:v>
                </c:pt>
                <c:pt idx="10">
                  <c:v>2830.0418143869374</c:v>
                </c:pt>
                <c:pt idx="11">
                  <c:v>3160.2066340978472</c:v>
                </c:pt>
                <c:pt idx="12">
                  <c:v>3510.1813429914118</c:v>
                </c:pt>
                <c:pt idx="13">
                  <c:v>3881.1545344185906</c:v>
                </c:pt>
                <c:pt idx="14">
                  <c:v>4274.3861173313999</c:v>
                </c:pt>
                <c:pt idx="15">
                  <c:v>4691.211595218977</c:v>
                </c:pt>
                <c:pt idx="16">
                  <c:v>5133.0466017798099</c:v>
                </c:pt>
                <c:pt idx="17">
                  <c:v>5601.3917087342925</c:v>
                </c:pt>
                <c:pt idx="18">
                  <c:v>6097.8375221060442</c:v>
                </c:pt>
                <c:pt idx="19">
                  <c:v>6624.0700842801007</c:v>
                </c:pt>
                <c:pt idx="20">
                  <c:v>7181.8766001846016</c:v>
                </c:pt>
                <c:pt idx="21">
                  <c:v>7773.1515070433707</c:v>
                </c:pt>
                <c:pt idx="22">
                  <c:v>8399.9029083136666</c:v>
                </c:pt>
                <c:pt idx="23">
                  <c:v>9064.2593936601825</c:v>
                </c:pt>
                <c:pt idx="24">
                  <c:v>9768.4772681274881</c:v>
                </c:pt>
                <c:pt idx="25">
                  <c:v>10514.94821506283</c:v>
                </c:pt>
                <c:pt idx="26">
                  <c:v>11306.207418814294</c:v>
                </c:pt>
                <c:pt idx="27">
                  <c:v>12144.942174790847</c:v>
                </c:pt>
                <c:pt idx="28">
                  <c:v>13034.001016125991</c:v>
                </c:pt>
                <c:pt idx="29">
                  <c:v>13976.403387941245</c:v>
                </c:pt>
                <c:pt idx="30">
                  <c:v>14975.349902065414</c:v>
                </c:pt>
                <c:pt idx="31">
                  <c:v>16364.579567383284</c:v>
                </c:pt>
                <c:pt idx="32">
                  <c:v>17667.178963121667</c:v>
                </c:pt>
                <c:pt idx="33">
                  <c:v>19047.934322604357</c:v>
                </c:pt>
                <c:pt idx="34">
                  <c:v>20511.535003656005</c:v>
                </c:pt>
                <c:pt idx="35">
                  <c:v>22062.951725570754</c:v>
                </c:pt>
                <c:pt idx="36">
                  <c:v>23707.453450800385</c:v>
                </c:pt>
                <c:pt idx="37">
                  <c:v>25450.625279543801</c:v>
                </c:pt>
                <c:pt idx="38">
                  <c:v>27298.387418011818</c:v>
                </c:pt>
                <c:pt idx="39">
                  <c:v>29257.015284787911</c:v>
                </c:pt>
                <c:pt idx="40">
                  <c:v>31333.160823570579</c:v>
                </c:pt>
                <c:pt idx="41">
                  <c:v>33533.875094680203</c:v>
                </c:pt>
                <c:pt idx="42">
                  <c:v>59866.632222056396</c:v>
                </c:pt>
                <c:pt idx="43">
                  <c:v>62339.354777075176</c:v>
                </c:pt>
                <c:pt idx="44">
                  <c:v>64960.440685395071</c:v>
                </c:pt>
                <c:pt idx="45">
                  <c:v>67738.791748214164</c:v>
                </c:pt>
                <c:pt idx="46">
                  <c:v>70683.843874802405</c:v>
                </c:pt>
                <c:pt idx="47">
                  <c:v>73805.599128985952</c:v>
                </c:pt>
                <c:pt idx="48">
                  <c:v>77114.659698420495</c:v>
                </c:pt>
                <c:pt idx="49">
                  <c:v>80622.263902021106</c:v>
                </c:pt>
                <c:pt idx="50">
                  <c:v>84340.324357837788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685D-4889-B11B-0A91F1A23BB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696640591"/>
        <c:axId val="696635599"/>
      </c:lineChart>
      <c:catAx>
        <c:axId val="69664059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96635599"/>
        <c:crosses val="autoZero"/>
        <c:auto val="1"/>
        <c:lblAlgn val="ctr"/>
        <c:lblOffset val="100"/>
        <c:noMultiLvlLbl val="0"/>
      </c:catAx>
      <c:valAx>
        <c:axId val="69663559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&quot;$&quot;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96640591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BC16EBCE-C388-4584-B650-06D0ACCCE5B0}">
  <sheetPr/>
  <sheetViews>
    <sheetView zoomScale="116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B437A1D1-5AB5-4438-A998-ECF3A82F99BC}">
  <sheetPr/>
  <sheetViews>
    <sheetView zoomScale="116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38190" cy="6289784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E46930D7-A28D-4C62-8355-FEC0784BB438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8638190" cy="6289784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6D99307D-A97C-4751-9CB8-B014FDABAE8D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hyperlink" Target="https://www.ssa.gov/site/signin/en/" TargetMode="External"/><Relationship Id="rId1" Type="http://schemas.openxmlformats.org/officeDocument/2006/relationships/hyperlink" Target="https://www.ssa.gov/benefits/retirement/planner/agereduction.html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167125-926A-47A2-9F91-7FDB88F7F15B}">
  <sheetPr>
    <tabColor rgb="FFFFFF00"/>
  </sheetPr>
  <dimension ref="B3:I16"/>
  <sheetViews>
    <sheetView tabSelected="1" workbookViewId="0">
      <selection activeCell="C12" sqref="C12"/>
    </sheetView>
  </sheetViews>
  <sheetFormatPr defaultRowHeight="14.25" x14ac:dyDescent="0.2"/>
  <sheetData>
    <row r="3" spans="2:9" ht="15" x14ac:dyDescent="0.25">
      <c r="B3" s="30" t="s">
        <v>48</v>
      </c>
    </row>
    <row r="5" spans="2:9" x14ac:dyDescent="0.2">
      <c r="B5">
        <v>1</v>
      </c>
      <c r="C5" s="18" t="s">
        <v>49</v>
      </c>
    </row>
    <row r="6" spans="2:9" x14ac:dyDescent="0.2">
      <c r="B6">
        <v>2</v>
      </c>
      <c r="C6" s="18" t="s">
        <v>51</v>
      </c>
    </row>
    <row r="7" spans="2:9" x14ac:dyDescent="0.2">
      <c r="B7">
        <v>3</v>
      </c>
      <c r="C7" s="18" t="s">
        <v>56</v>
      </c>
    </row>
    <row r="8" spans="2:9" x14ac:dyDescent="0.2">
      <c r="B8">
        <v>4</v>
      </c>
      <c r="C8" s="18" t="s">
        <v>79</v>
      </c>
    </row>
    <row r="9" spans="2:9" x14ac:dyDescent="0.2">
      <c r="B9">
        <f>B8+1</f>
        <v>5</v>
      </c>
      <c r="C9" s="18" t="s">
        <v>50</v>
      </c>
    </row>
    <row r="10" spans="2:9" x14ac:dyDescent="0.2">
      <c r="B10">
        <f t="shared" ref="B10:B13" si="0">B9+1</f>
        <v>6</v>
      </c>
      <c r="C10" s="18" t="s">
        <v>81</v>
      </c>
    </row>
    <row r="11" spans="2:9" x14ac:dyDescent="0.2">
      <c r="B11">
        <f t="shared" si="0"/>
        <v>7</v>
      </c>
      <c r="C11" s="18" t="s">
        <v>82</v>
      </c>
    </row>
    <row r="12" spans="2:9" x14ac:dyDescent="0.2">
      <c r="B12">
        <f>B11+1</f>
        <v>8</v>
      </c>
      <c r="C12" s="18" t="s">
        <v>83</v>
      </c>
    </row>
    <row r="13" spans="2:9" x14ac:dyDescent="0.2">
      <c r="B13" s="54">
        <f t="shared" si="0"/>
        <v>9</v>
      </c>
      <c r="C13" s="54" t="s">
        <v>55</v>
      </c>
      <c r="D13" s="54"/>
      <c r="E13" s="54"/>
      <c r="F13" s="54"/>
      <c r="G13" s="54"/>
      <c r="H13" s="54"/>
      <c r="I13" s="54"/>
    </row>
    <row r="14" spans="2:9" x14ac:dyDescent="0.2">
      <c r="B14" s="54"/>
      <c r="C14" s="54" t="s">
        <v>57</v>
      </c>
      <c r="D14" s="54"/>
      <c r="E14" s="54"/>
      <c r="F14" s="54"/>
      <c r="G14" s="54"/>
      <c r="H14" s="54"/>
      <c r="I14" s="54"/>
    </row>
    <row r="16" spans="2:9" ht="15" x14ac:dyDescent="0.25">
      <c r="C16" s="18" t="s">
        <v>58</v>
      </c>
    </row>
  </sheetData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W1005"/>
  <sheetViews>
    <sheetView workbookViewId="0">
      <selection activeCell="D5" sqref="D5"/>
    </sheetView>
  </sheetViews>
  <sheetFormatPr defaultColWidth="12.625" defaultRowHeight="15" customHeight="1" x14ac:dyDescent="0.2"/>
  <cols>
    <col min="1" max="1" width="15.75" customWidth="1"/>
    <col min="2" max="2" width="32.875" bestFit="1" customWidth="1"/>
    <col min="3" max="3" width="28.625" customWidth="1"/>
    <col min="4" max="4" width="15.875" customWidth="1"/>
    <col min="5" max="23" width="7.75" customWidth="1"/>
  </cols>
  <sheetData>
    <row r="1" spans="1:23" ht="31.5" customHeight="1" thickBot="1" x14ac:dyDescent="0.25">
      <c r="A1" s="3"/>
      <c r="B1" s="3" t="s">
        <v>0</v>
      </c>
      <c r="C1" s="4" t="s">
        <v>1</v>
      </c>
      <c r="D1" s="4" t="s">
        <v>2</v>
      </c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spans="1:23" ht="31.5" customHeight="1" thickBot="1" x14ac:dyDescent="0.25">
      <c r="A2" s="48" t="s">
        <v>40</v>
      </c>
      <c r="B2" s="31" t="str">
        <f>"Enter Person 1 Name and Age On Client Info Tab"</f>
        <v>Enter Person 1 Name and Age On Client Info Tab</v>
      </c>
      <c r="C2" s="31" t="s">
        <v>4</v>
      </c>
      <c r="D2" s="5">
        <v>20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</row>
    <row r="3" spans="1:23" ht="31.5" customHeight="1" thickBot="1" x14ac:dyDescent="0.25">
      <c r="A3" s="48" t="s">
        <v>39</v>
      </c>
      <c r="B3" s="31" t="str">
        <f>"Enter Person 2 Name and Age On Client Info Tab"</f>
        <v>Enter Person 2 Name and Age On Client Info Tab</v>
      </c>
      <c r="C3" s="31" t="s">
        <v>3</v>
      </c>
      <c r="D3" s="31">
        <v>20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</row>
    <row r="4" spans="1:23" ht="31.5" customHeight="1" thickBo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</row>
    <row r="5" spans="1:23" ht="31.5" customHeight="1" thickBot="1" x14ac:dyDescent="0.25">
      <c r="A5" s="1"/>
      <c r="B5" s="3" t="s">
        <v>78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</row>
    <row r="6" spans="1:23" ht="31.5" customHeight="1" thickBot="1" x14ac:dyDescent="0.25">
      <c r="A6" s="57" t="s">
        <v>76</v>
      </c>
      <c r="B6" s="60">
        <v>750</v>
      </c>
      <c r="C6" s="58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</row>
    <row r="7" spans="1:23" ht="31.5" customHeight="1" thickBot="1" x14ac:dyDescent="0.25">
      <c r="A7" s="57" t="s">
        <v>77</v>
      </c>
      <c r="B7" s="60">
        <v>0</v>
      </c>
      <c r="C7" s="58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</row>
    <row r="8" spans="1:23" ht="31.5" customHeight="1" thickBot="1" x14ac:dyDescent="0.25">
      <c r="A8" s="57" t="s">
        <v>73</v>
      </c>
      <c r="B8" s="60">
        <v>0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</row>
    <row r="9" spans="1:23" ht="31.5" customHeight="1" thickBot="1" x14ac:dyDescent="0.25">
      <c r="A9" s="57" t="s">
        <v>67</v>
      </c>
      <c r="B9" s="60">
        <v>143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</row>
    <row r="10" spans="1:23" ht="31.5" customHeight="1" thickBot="1" x14ac:dyDescent="0.25">
      <c r="A10" s="57" t="s">
        <v>68</v>
      </c>
      <c r="B10" s="60">
        <v>150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</row>
    <row r="11" spans="1:23" ht="31.5" customHeight="1" thickBot="1" x14ac:dyDescent="0.25">
      <c r="A11" s="57" t="s">
        <v>69</v>
      </c>
      <c r="B11" s="60">
        <v>250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</row>
    <row r="12" spans="1:23" ht="31.5" customHeight="1" thickBot="1" x14ac:dyDescent="0.25">
      <c r="A12" s="57" t="s">
        <v>70</v>
      </c>
      <c r="B12" s="60">
        <v>100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</row>
    <row r="13" spans="1:23" ht="31.5" customHeight="1" thickBot="1" x14ac:dyDescent="0.25">
      <c r="A13" s="57" t="s">
        <v>71</v>
      </c>
      <c r="B13" s="60">
        <v>175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</row>
    <row r="14" spans="1:23" ht="31.5" customHeight="1" thickBot="1" x14ac:dyDescent="0.25">
      <c r="A14" s="57" t="s">
        <v>72</v>
      </c>
      <c r="B14" s="60">
        <v>250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</row>
    <row r="15" spans="1:23" ht="31.5" customHeight="1" thickBot="1" x14ac:dyDescent="0.25">
      <c r="A15" s="57" t="s">
        <v>80</v>
      </c>
      <c r="B15" s="60">
        <v>0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</row>
    <row r="16" spans="1:23" ht="31.5" customHeight="1" thickBot="1" x14ac:dyDescent="0.25">
      <c r="A16" s="57" t="s">
        <v>74</v>
      </c>
      <c r="B16" s="59">
        <v>0.1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</row>
    <row r="17" spans="1:23" ht="31.5" customHeight="1" thickBot="1" x14ac:dyDescent="0.25">
      <c r="A17" s="57" t="s">
        <v>75</v>
      </c>
      <c r="B17" s="60">
        <f>ROUNDUP(SUM(B6:B14)*(1+B16),0)</f>
        <v>2000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</row>
    <row r="18" spans="1:23" ht="31.5" customHeight="1" x14ac:dyDescent="0.2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</row>
    <row r="19" spans="1:23" ht="24" customHeight="1" x14ac:dyDescent="0.2">
      <c r="A19" s="76" t="s">
        <v>5</v>
      </c>
      <c r="B19" s="76"/>
      <c r="C19" s="76"/>
      <c r="D19" s="76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</row>
    <row r="20" spans="1:23" ht="30.75" customHeight="1" x14ac:dyDescent="0.2">
      <c r="A20" s="1"/>
      <c r="B20" s="1"/>
      <c r="C20" s="2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</row>
    <row r="21" spans="1:23" ht="30.75" customHeight="1" x14ac:dyDescent="0.2">
      <c r="A21" s="1"/>
      <c r="B21" s="1"/>
      <c r="C21" s="2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</row>
    <row r="22" spans="1:23" ht="30.75" customHeight="1" x14ac:dyDescent="0.2">
      <c r="A22" s="1"/>
      <c r="B22" s="1"/>
      <c r="C22" s="2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</row>
    <row r="23" spans="1:23" ht="30.75" customHeight="1" x14ac:dyDescent="0.2">
      <c r="A23" s="1"/>
      <c r="B23" s="1"/>
      <c r="C23" s="2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</row>
    <row r="24" spans="1:23" ht="30.75" customHeight="1" x14ac:dyDescent="0.2">
      <c r="A24" s="1"/>
      <c r="B24" s="1"/>
      <c r="C24" s="2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</row>
    <row r="25" spans="1:23" ht="30.75" customHeight="1" x14ac:dyDescent="0.2">
      <c r="A25" s="1"/>
      <c r="B25" s="1"/>
      <c r="C25" s="2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</row>
    <row r="26" spans="1:23" ht="30.75" customHeight="1" x14ac:dyDescent="0.2">
      <c r="A26" s="1"/>
      <c r="B26" s="1"/>
      <c r="C26" s="2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</row>
    <row r="27" spans="1:23" ht="30.75" customHeight="1" x14ac:dyDescent="0.2">
      <c r="A27" s="1"/>
      <c r="B27" s="1"/>
      <c r="C27" s="2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</row>
    <row r="28" spans="1:23" ht="30.75" customHeight="1" x14ac:dyDescent="0.2">
      <c r="A28" s="1"/>
      <c r="B28" s="1"/>
      <c r="C28" s="2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</row>
    <row r="29" spans="1:23" ht="30.75" customHeight="1" x14ac:dyDescent="0.2">
      <c r="A29" s="1"/>
      <c r="B29" s="1"/>
      <c r="C29" s="2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</row>
    <row r="30" spans="1:23" ht="30.75" customHeight="1" x14ac:dyDescent="0.2">
      <c r="A30" s="1"/>
      <c r="B30" s="1"/>
      <c r="C30" s="2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</row>
    <row r="31" spans="1:23" ht="30.75" customHeight="1" x14ac:dyDescent="0.2">
      <c r="A31" s="1"/>
      <c r="B31" s="1"/>
      <c r="C31" s="2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</row>
    <row r="32" spans="1:23" ht="30.75" customHeight="1" x14ac:dyDescent="0.2">
      <c r="A32" s="1"/>
      <c r="B32" s="1"/>
      <c r="C32" s="2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</row>
    <row r="33" spans="1:23" ht="30.75" customHeight="1" x14ac:dyDescent="0.2">
      <c r="A33" s="1"/>
      <c r="B33" s="1"/>
      <c r="C33" s="2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</row>
    <row r="34" spans="1:23" ht="30.75" customHeight="1" x14ac:dyDescent="0.2">
      <c r="A34" s="1"/>
      <c r="B34" s="1"/>
      <c r="C34" s="2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</row>
    <row r="35" spans="1:23" ht="30.75" customHeight="1" x14ac:dyDescent="0.2">
      <c r="A35" s="1"/>
      <c r="B35" s="1"/>
      <c r="C35" s="2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</row>
    <row r="36" spans="1:23" ht="30.75" customHeight="1" x14ac:dyDescent="0.2">
      <c r="A36" s="1"/>
      <c r="B36" s="1"/>
      <c r="C36" s="2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</row>
    <row r="37" spans="1:23" ht="30.75" customHeight="1" x14ac:dyDescent="0.2">
      <c r="A37" s="1"/>
      <c r="B37" s="1"/>
      <c r="C37" s="2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</row>
    <row r="38" spans="1:23" ht="30.75" customHeight="1" x14ac:dyDescent="0.2">
      <c r="A38" s="1"/>
      <c r="B38" s="1"/>
      <c r="C38" s="2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</row>
    <row r="39" spans="1:23" ht="30.75" customHeight="1" x14ac:dyDescent="0.2">
      <c r="A39" s="1"/>
      <c r="B39" s="1"/>
      <c r="C39" s="2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</row>
    <row r="40" spans="1:23" ht="30.75" customHeight="1" x14ac:dyDescent="0.2">
      <c r="A40" s="1"/>
      <c r="B40" s="1"/>
      <c r="C40" s="2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</row>
    <row r="41" spans="1:23" ht="30.75" customHeight="1" x14ac:dyDescent="0.2">
      <c r="A41" s="1"/>
      <c r="B41" s="1"/>
      <c r="C41" s="2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</row>
    <row r="42" spans="1:23" ht="30.75" customHeight="1" x14ac:dyDescent="0.2">
      <c r="A42" s="1"/>
      <c r="B42" s="1"/>
      <c r="C42" s="2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</row>
    <row r="43" spans="1:23" ht="30.75" customHeight="1" x14ac:dyDescent="0.2">
      <c r="A43" s="1"/>
      <c r="B43" s="1"/>
      <c r="C43" s="2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</row>
    <row r="44" spans="1:23" ht="30.75" customHeight="1" x14ac:dyDescent="0.2">
      <c r="A44" s="1"/>
      <c r="B44" s="1"/>
      <c r="C44" s="2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</row>
    <row r="45" spans="1:23" ht="30.75" customHeight="1" x14ac:dyDescent="0.2">
      <c r="A45" s="1"/>
      <c r="B45" s="1"/>
      <c r="C45" s="2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</row>
    <row r="46" spans="1:23" ht="30.75" customHeight="1" x14ac:dyDescent="0.2">
      <c r="A46" s="1"/>
      <c r="B46" s="1"/>
      <c r="C46" s="2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</row>
    <row r="47" spans="1:23" ht="30.75" customHeight="1" x14ac:dyDescent="0.2">
      <c r="A47" s="1"/>
      <c r="B47" s="1"/>
      <c r="C47" s="2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</row>
    <row r="48" spans="1:23" ht="30.75" customHeight="1" x14ac:dyDescent="0.2">
      <c r="A48" s="1"/>
      <c r="B48" s="1"/>
      <c r="C48" s="2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</row>
    <row r="49" spans="1:23" ht="30.75" customHeight="1" x14ac:dyDescent="0.2">
      <c r="A49" s="1"/>
      <c r="B49" s="1"/>
      <c r="C49" s="2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</row>
    <row r="50" spans="1:23" ht="30.75" customHeight="1" x14ac:dyDescent="0.2">
      <c r="A50" s="1"/>
      <c r="B50" s="1"/>
      <c r="C50" s="2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</row>
    <row r="51" spans="1:23" ht="30.75" customHeight="1" x14ac:dyDescent="0.2">
      <c r="A51" s="1"/>
      <c r="B51" s="1"/>
      <c r="C51" s="2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</row>
    <row r="52" spans="1:23" ht="30.75" customHeight="1" x14ac:dyDescent="0.2">
      <c r="A52" s="1"/>
      <c r="B52" s="1"/>
      <c r="C52" s="2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</row>
    <row r="53" spans="1:23" ht="30.75" customHeight="1" x14ac:dyDescent="0.2">
      <c r="A53" s="1"/>
      <c r="B53" s="1"/>
      <c r="C53" s="2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</row>
    <row r="54" spans="1:23" ht="30.75" customHeight="1" x14ac:dyDescent="0.2">
      <c r="A54" s="1"/>
      <c r="B54" s="1"/>
      <c r="C54" s="2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</row>
    <row r="55" spans="1:23" ht="30.75" customHeight="1" x14ac:dyDescent="0.2">
      <c r="A55" s="1"/>
      <c r="B55" s="1"/>
      <c r="C55" s="2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</row>
    <row r="56" spans="1:23" ht="30.75" customHeight="1" x14ac:dyDescent="0.2">
      <c r="A56" s="1"/>
      <c r="B56" s="1"/>
      <c r="C56" s="2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</row>
    <row r="57" spans="1:23" ht="30.75" customHeight="1" x14ac:dyDescent="0.2">
      <c r="A57" s="1"/>
      <c r="B57" s="1"/>
      <c r="C57" s="2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</row>
    <row r="58" spans="1:23" ht="30.75" customHeight="1" x14ac:dyDescent="0.2">
      <c r="A58" s="1"/>
      <c r="B58" s="1"/>
      <c r="C58" s="2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</row>
    <row r="59" spans="1:23" ht="30.75" customHeight="1" x14ac:dyDescent="0.2">
      <c r="A59" s="1"/>
      <c r="B59" s="1"/>
      <c r="C59" s="2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</row>
    <row r="60" spans="1:23" ht="30.75" customHeight="1" x14ac:dyDescent="0.2">
      <c r="A60" s="1"/>
      <c r="B60" s="1"/>
      <c r="C60" s="2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</row>
    <row r="61" spans="1:23" ht="30.75" customHeight="1" x14ac:dyDescent="0.2">
      <c r="A61" s="1"/>
      <c r="B61" s="1"/>
      <c r="C61" s="2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</row>
    <row r="62" spans="1:23" ht="30.75" customHeight="1" x14ac:dyDescent="0.2">
      <c r="A62" s="1"/>
      <c r="B62" s="1"/>
      <c r="C62" s="2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</row>
    <row r="63" spans="1:23" ht="30.75" customHeight="1" x14ac:dyDescent="0.2">
      <c r="A63" s="1"/>
      <c r="B63" s="1"/>
      <c r="C63" s="2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</row>
    <row r="64" spans="1:23" ht="30.75" customHeight="1" x14ac:dyDescent="0.2">
      <c r="A64" s="1"/>
      <c r="B64" s="1"/>
      <c r="C64" s="2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</row>
    <row r="65" spans="1:23" ht="30.75" customHeight="1" x14ac:dyDescent="0.2">
      <c r="A65" s="1"/>
      <c r="B65" s="1"/>
      <c r="C65" s="2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</row>
    <row r="66" spans="1:23" ht="30.75" customHeight="1" x14ac:dyDescent="0.2">
      <c r="A66" s="1"/>
      <c r="B66" s="1"/>
      <c r="C66" s="2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</row>
    <row r="67" spans="1:23" ht="30.75" customHeight="1" x14ac:dyDescent="0.2">
      <c r="A67" s="1"/>
      <c r="B67" s="1"/>
      <c r="C67" s="2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</row>
    <row r="68" spans="1:23" ht="30.75" customHeight="1" x14ac:dyDescent="0.2">
      <c r="A68" s="1"/>
      <c r="B68" s="1"/>
      <c r="C68" s="2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</row>
    <row r="69" spans="1:23" ht="30.75" customHeight="1" x14ac:dyDescent="0.2">
      <c r="A69" s="1"/>
      <c r="B69" s="1"/>
      <c r="C69" s="2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</row>
    <row r="70" spans="1:23" ht="30.75" customHeight="1" x14ac:dyDescent="0.2">
      <c r="A70" s="1"/>
      <c r="B70" s="1"/>
      <c r="C70" s="2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</row>
    <row r="71" spans="1:23" ht="30.75" customHeight="1" x14ac:dyDescent="0.2">
      <c r="A71" s="1"/>
      <c r="B71" s="1"/>
      <c r="C71" s="2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</row>
    <row r="72" spans="1:23" ht="30.75" customHeight="1" x14ac:dyDescent="0.2">
      <c r="A72" s="1"/>
      <c r="B72" s="1"/>
      <c r="C72" s="2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</row>
    <row r="73" spans="1:23" ht="30.75" customHeight="1" x14ac:dyDescent="0.2">
      <c r="A73" s="1"/>
      <c r="B73" s="1"/>
      <c r="C73" s="2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</row>
    <row r="74" spans="1:23" ht="30.75" customHeight="1" x14ac:dyDescent="0.2">
      <c r="A74" s="1"/>
      <c r="B74" s="1"/>
      <c r="C74" s="2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</row>
    <row r="75" spans="1:23" ht="30.75" customHeight="1" x14ac:dyDescent="0.2">
      <c r="A75" s="1"/>
      <c r="B75" s="1"/>
      <c r="C75" s="2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</row>
    <row r="76" spans="1:23" ht="30.75" customHeight="1" x14ac:dyDescent="0.2">
      <c r="A76" s="1"/>
      <c r="B76" s="1"/>
      <c r="C76" s="2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</row>
    <row r="77" spans="1:23" ht="30.75" customHeight="1" x14ac:dyDescent="0.2">
      <c r="A77" s="1"/>
      <c r="B77" s="1"/>
      <c r="C77" s="2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</row>
    <row r="78" spans="1:23" ht="30.75" customHeight="1" x14ac:dyDescent="0.2">
      <c r="A78" s="1"/>
      <c r="B78" s="1"/>
      <c r="C78" s="2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</row>
    <row r="79" spans="1:23" ht="30.75" customHeight="1" x14ac:dyDescent="0.2">
      <c r="A79" s="1"/>
      <c r="B79" s="1"/>
      <c r="C79" s="2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</row>
    <row r="80" spans="1:23" ht="30.75" customHeight="1" x14ac:dyDescent="0.2">
      <c r="A80" s="1"/>
      <c r="B80" s="1"/>
      <c r="C80" s="2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</row>
    <row r="81" spans="1:23" ht="30.75" customHeight="1" x14ac:dyDescent="0.2">
      <c r="A81" s="1"/>
      <c r="B81" s="1"/>
      <c r="C81" s="2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</row>
    <row r="82" spans="1:23" ht="30.75" customHeight="1" x14ac:dyDescent="0.2">
      <c r="A82" s="1"/>
      <c r="B82" s="1"/>
      <c r="C82" s="2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</row>
    <row r="83" spans="1:23" ht="30.75" customHeight="1" x14ac:dyDescent="0.2">
      <c r="A83" s="1"/>
      <c r="B83" s="1"/>
      <c r="C83" s="2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</row>
    <row r="84" spans="1:23" ht="30.75" customHeight="1" x14ac:dyDescent="0.2">
      <c r="A84" s="1"/>
      <c r="B84" s="1"/>
      <c r="C84" s="2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</row>
    <row r="85" spans="1:23" ht="30.75" customHeight="1" x14ac:dyDescent="0.2">
      <c r="A85" s="1"/>
      <c r="B85" s="1"/>
      <c r="C85" s="2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</row>
    <row r="86" spans="1:23" ht="30.75" customHeight="1" x14ac:dyDescent="0.2">
      <c r="A86" s="1"/>
      <c r="B86" s="1"/>
      <c r="C86" s="2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</row>
    <row r="87" spans="1:23" ht="30.75" customHeight="1" x14ac:dyDescent="0.2">
      <c r="A87" s="1"/>
      <c r="B87" s="1"/>
      <c r="C87" s="2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</row>
    <row r="88" spans="1:23" ht="30.75" customHeight="1" x14ac:dyDescent="0.2">
      <c r="A88" s="1"/>
      <c r="B88" s="1"/>
      <c r="C88" s="2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</row>
    <row r="89" spans="1:23" ht="30.75" customHeight="1" x14ac:dyDescent="0.2">
      <c r="A89" s="1"/>
      <c r="B89" s="1"/>
      <c r="C89" s="2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</row>
    <row r="90" spans="1:23" ht="30.75" customHeight="1" x14ac:dyDescent="0.2">
      <c r="A90" s="1"/>
      <c r="B90" s="1"/>
      <c r="C90" s="2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</row>
    <row r="91" spans="1:23" ht="30.75" customHeight="1" x14ac:dyDescent="0.2">
      <c r="A91" s="1"/>
      <c r="B91" s="1"/>
      <c r="C91" s="2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</row>
    <row r="92" spans="1:23" ht="30.75" customHeight="1" x14ac:dyDescent="0.2">
      <c r="A92" s="1"/>
      <c r="B92" s="1"/>
      <c r="C92" s="2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</row>
    <row r="93" spans="1:23" ht="30.75" customHeight="1" x14ac:dyDescent="0.2">
      <c r="A93" s="1"/>
      <c r="B93" s="1"/>
      <c r="C93" s="2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</row>
    <row r="94" spans="1:23" ht="30.75" customHeight="1" x14ac:dyDescent="0.2">
      <c r="A94" s="1"/>
      <c r="B94" s="1"/>
      <c r="C94" s="2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</row>
    <row r="95" spans="1:23" ht="30.75" customHeight="1" x14ac:dyDescent="0.2">
      <c r="A95" s="1"/>
      <c r="B95" s="1"/>
      <c r="C95" s="2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</row>
    <row r="96" spans="1:23" ht="30.75" customHeight="1" x14ac:dyDescent="0.2">
      <c r="A96" s="1"/>
      <c r="B96" s="1"/>
      <c r="C96" s="2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</row>
    <row r="97" spans="1:23" ht="30.75" customHeight="1" x14ac:dyDescent="0.2">
      <c r="A97" s="1"/>
      <c r="B97" s="1"/>
      <c r="C97" s="2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</row>
    <row r="98" spans="1:23" ht="30.75" customHeight="1" x14ac:dyDescent="0.2">
      <c r="A98" s="1"/>
      <c r="B98" s="1"/>
      <c r="C98" s="2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</row>
    <row r="99" spans="1:23" ht="30.75" customHeight="1" x14ac:dyDescent="0.2">
      <c r="A99" s="1"/>
      <c r="B99" s="1"/>
      <c r="C99" s="2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</row>
    <row r="100" spans="1:23" ht="30.75" customHeight="1" x14ac:dyDescent="0.2">
      <c r="A100" s="1"/>
      <c r="B100" s="1"/>
      <c r="C100" s="2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</row>
    <row r="101" spans="1:23" ht="30.75" customHeight="1" x14ac:dyDescent="0.2">
      <c r="A101" s="1"/>
      <c r="B101" s="1"/>
      <c r="C101" s="2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</row>
    <row r="102" spans="1:23" ht="30.75" customHeight="1" x14ac:dyDescent="0.2">
      <c r="A102" s="1"/>
      <c r="B102" s="1"/>
      <c r="C102" s="2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</row>
    <row r="103" spans="1:23" ht="30.75" customHeight="1" x14ac:dyDescent="0.2">
      <c r="A103" s="1"/>
      <c r="B103" s="1"/>
      <c r="C103" s="2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</row>
    <row r="104" spans="1:23" ht="30.75" customHeight="1" x14ac:dyDescent="0.2">
      <c r="A104" s="1"/>
      <c r="B104" s="1"/>
      <c r="C104" s="2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</row>
    <row r="105" spans="1:23" ht="30.75" customHeight="1" x14ac:dyDescent="0.2">
      <c r="A105" s="1"/>
      <c r="B105" s="1"/>
      <c r="C105" s="2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</row>
    <row r="106" spans="1:23" ht="30.75" customHeight="1" x14ac:dyDescent="0.2">
      <c r="A106" s="1"/>
      <c r="B106" s="1"/>
      <c r="C106" s="2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</row>
    <row r="107" spans="1:23" ht="30.75" customHeight="1" x14ac:dyDescent="0.2">
      <c r="A107" s="1"/>
      <c r="B107" s="1"/>
      <c r="C107" s="2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</row>
    <row r="108" spans="1:23" ht="30.75" customHeight="1" x14ac:dyDescent="0.2">
      <c r="A108" s="1"/>
      <c r="B108" s="1"/>
      <c r="C108" s="2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</row>
    <row r="109" spans="1:23" ht="30.75" customHeight="1" x14ac:dyDescent="0.2">
      <c r="A109" s="1"/>
      <c r="B109" s="1"/>
      <c r="C109" s="2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</row>
    <row r="110" spans="1:23" ht="30.75" customHeight="1" x14ac:dyDescent="0.2">
      <c r="A110" s="1"/>
      <c r="B110" s="1"/>
      <c r="C110" s="2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</row>
    <row r="111" spans="1:23" ht="30.75" customHeight="1" x14ac:dyDescent="0.2">
      <c r="A111" s="1"/>
      <c r="B111" s="1"/>
      <c r="C111" s="2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</row>
    <row r="112" spans="1:23" ht="30.75" customHeight="1" x14ac:dyDescent="0.2">
      <c r="A112" s="1"/>
      <c r="B112" s="1"/>
      <c r="C112" s="2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</row>
    <row r="113" spans="1:23" ht="30.75" customHeight="1" x14ac:dyDescent="0.2">
      <c r="A113" s="1"/>
      <c r="B113" s="1"/>
      <c r="C113" s="2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</row>
    <row r="114" spans="1:23" ht="30.75" customHeight="1" x14ac:dyDescent="0.2">
      <c r="A114" s="1"/>
      <c r="B114" s="1"/>
      <c r="C114" s="2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</row>
    <row r="115" spans="1:23" ht="30.75" customHeight="1" x14ac:dyDescent="0.2">
      <c r="A115" s="1"/>
      <c r="B115" s="1"/>
      <c r="C115" s="2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</row>
    <row r="116" spans="1:23" ht="30.75" customHeight="1" x14ac:dyDescent="0.2">
      <c r="A116" s="1"/>
      <c r="B116" s="1"/>
      <c r="C116" s="2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</row>
    <row r="117" spans="1:23" ht="30.75" customHeight="1" x14ac:dyDescent="0.2">
      <c r="A117" s="1"/>
      <c r="B117" s="1"/>
      <c r="C117" s="2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</row>
    <row r="118" spans="1:23" ht="30.75" customHeight="1" x14ac:dyDescent="0.2">
      <c r="A118" s="1"/>
      <c r="B118" s="1"/>
      <c r="C118" s="2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</row>
    <row r="119" spans="1:23" ht="30.75" customHeight="1" x14ac:dyDescent="0.2">
      <c r="A119" s="1"/>
      <c r="B119" s="1"/>
      <c r="C119" s="2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</row>
    <row r="120" spans="1:23" ht="30.75" customHeight="1" x14ac:dyDescent="0.2">
      <c r="A120" s="1"/>
      <c r="B120" s="1"/>
      <c r="C120" s="2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</row>
    <row r="121" spans="1:23" ht="30.75" customHeight="1" x14ac:dyDescent="0.2">
      <c r="A121" s="1"/>
      <c r="B121" s="1"/>
      <c r="C121" s="2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</row>
    <row r="122" spans="1:23" ht="30.75" customHeight="1" x14ac:dyDescent="0.2">
      <c r="A122" s="1"/>
      <c r="B122" s="1"/>
      <c r="C122" s="2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</row>
    <row r="123" spans="1:23" ht="30.75" customHeight="1" x14ac:dyDescent="0.2">
      <c r="A123" s="1"/>
      <c r="B123" s="1"/>
      <c r="C123" s="2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</row>
    <row r="124" spans="1:23" ht="30.75" customHeight="1" x14ac:dyDescent="0.2">
      <c r="A124" s="1"/>
      <c r="B124" s="1"/>
      <c r="C124" s="2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</row>
    <row r="125" spans="1:23" ht="30.75" customHeight="1" x14ac:dyDescent="0.2">
      <c r="A125" s="1"/>
      <c r="B125" s="1"/>
      <c r="C125" s="2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</row>
    <row r="126" spans="1:23" ht="30.75" customHeight="1" x14ac:dyDescent="0.2">
      <c r="A126" s="1"/>
      <c r="B126" s="1"/>
      <c r="C126" s="2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</row>
    <row r="127" spans="1:23" ht="30.75" customHeight="1" x14ac:dyDescent="0.2">
      <c r="A127" s="1"/>
      <c r="B127" s="1"/>
      <c r="C127" s="2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</row>
    <row r="128" spans="1:23" ht="30.75" customHeight="1" x14ac:dyDescent="0.2">
      <c r="A128" s="1"/>
      <c r="B128" s="1"/>
      <c r="C128" s="2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</row>
    <row r="129" spans="1:23" ht="30.75" customHeight="1" x14ac:dyDescent="0.2">
      <c r="A129" s="1"/>
      <c r="B129" s="1"/>
      <c r="C129" s="2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</row>
    <row r="130" spans="1:23" ht="30.75" customHeight="1" x14ac:dyDescent="0.2">
      <c r="A130" s="1"/>
      <c r="B130" s="1"/>
      <c r="C130" s="2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</row>
    <row r="131" spans="1:23" ht="30.75" customHeight="1" x14ac:dyDescent="0.2">
      <c r="A131" s="1"/>
      <c r="B131" s="1"/>
      <c r="C131" s="2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</row>
    <row r="132" spans="1:23" ht="30.75" customHeight="1" x14ac:dyDescent="0.2">
      <c r="A132" s="1"/>
      <c r="B132" s="1"/>
      <c r="C132" s="2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</row>
    <row r="133" spans="1:23" ht="30.75" customHeight="1" x14ac:dyDescent="0.2">
      <c r="A133" s="1"/>
      <c r="B133" s="1"/>
      <c r="C133" s="2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</row>
    <row r="134" spans="1:23" ht="30.75" customHeight="1" x14ac:dyDescent="0.2">
      <c r="A134" s="1"/>
      <c r="B134" s="1"/>
      <c r="C134" s="2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</row>
    <row r="135" spans="1:23" ht="30.75" customHeight="1" x14ac:dyDescent="0.2">
      <c r="A135" s="1"/>
      <c r="B135" s="1"/>
      <c r="C135" s="2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</row>
    <row r="136" spans="1:23" ht="30.75" customHeight="1" x14ac:dyDescent="0.2">
      <c r="A136" s="1"/>
      <c r="B136" s="1"/>
      <c r="C136" s="2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</row>
    <row r="137" spans="1:23" ht="30.75" customHeight="1" x14ac:dyDescent="0.2">
      <c r="A137" s="1"/>
      <c r="B137" s="1"/>
      <c r="C137" s="2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</row>
    <row r="138" spans="1:23" ht="30.75" customHeight="1" x14ac:dyDescent="0.2">
      <c r="A138" s="1"/>
      <c r="B138" s="1"/>
      <c r="C138" s="2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</row>
    <row r="139" spans="1:23" ht="30.75" customHeight="1" x14ac:dyDescent="0.2">
      <c r="A139" s="1"/>
      <c r="B139" s="1"/>
      <c r="C139" s="2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</row>
    <row r="140" spans="1:23" ht="30.75" customHeight="1" x14ac:dyDescent="0.2">
      <c r="A140" s="1"/>
      <c r="B140" s="1"/>
      <c r="C140" s="2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</row>
    <row r="141" spans="1:23" ht="30.75" customHeight="1" x14ac:dyDescent="0.2">
      <c r="A141" s="1"/>
      <c r="B141" s="1"/>
      <c r="C141" s="2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</row>
    <row r="142" spans="1:23" ht="30.75" customHeight="1" x14ac:dyDescent="0.2">
      <c r="A142" s="1"/>
      <c r="B142" s="1"/>
      <c r="C142" s="2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</row>
    <row r="143" spans="1:23" ht="30.75" customHeight="1" x14ac:dyDescent="0.2">
      <c r="A143" s="1"/>
      <c r="B143" s="1"/>
      <c r="C143" s="2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</row>
    <row r="144" spans="1:23" ht="30.75" customHeight="1" x14ac:dyDescent="0.2">
      <c r="A144" s="1"/>
      <c r="B144" s="1"/>
      <c r="C144" s="2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</row>
    <row r="145" spans="1:23" ht="30.75" customHeight="1" x14ac:dyDescent="0.2">
      <c r="A145" s="1"/>
      <c r="B145" s="1"/>
      <c r="C145" s="2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</row>
    <row r="146" spans="1:23" ht="30.75" customHeight="1" x14ac:dyDescent="0.2">
      <c r="A146" s="1"/>
      <c r="B146" s="1"/>
      <c r="C146" s="2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</row>
    <row r="147" spans="1:23" ht="30.75" customHeight="1" x14ac:dyDescent="0.2">
      <c r="A147" s="1"/>
      <c r="B147" s="1"/>
      <c r="C147" s="2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</row>
    <row r="148" spans="1:23" ht="30.75" customHeight="1" x14ac:dyDescent="0.2">
      <c r="A148" s="1"/>
      <c r="B148" s="1"/>
      <c r="C148" s="2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</row>
    <row r="149" spans="1:23" ht="30.75" customHeight="1" x14ac:dyDescent="0.2">
      <c r="A149" s="1"/>
      <c r="B149" s="1"/>
      <c r="C149" s="2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</row>
    <row r="150" spans="1:23" ht="30.75" customHeight="1" x14ac:dyDescent="0.2">
      <c r="A150" s="1"/>
      <c r="B150" s="1"/>
      <c r="C150" s="2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</row>
    <row r="151" spans="1:23" ht="30.75" customHeight="1" x14ac:dyDescent="0.2">
      <c r="A151" s="1"/>
      <c r="B151" s="1"/>
      <c r="C151" s="2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</row>
    <row r="152" spans="1:23" ht="30.75" customHeight="1" x14ac:dyDescent="0.2">
      <c r="A152" s="1"/>
      <c r="B152" s="1"/>
      <c r="C152" s="2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</row>
    <row r="153" spans="1:23" ht="30.75" customHeight="1" x14ac:dyDescent="0.2">
      <c r="A153" s="1"/>
      <c r="B153" s="1"/>
      <c r="C153" s="2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</row>
    <row r="154" spans="1:23" ht="30.75" customHeight="1" x14ac:dyDescent="0.2">
      <c r="A154" s="1"/>
      <c r="B154" s="1"/>
      <c r="C154" s="2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</row>
    <row r="155" spans="1:23" ht="30.75" customHeight="1" x14ac:dyDescent="0.2">
      <c r="A155" s="1"/>
      <c r="B155" s="1"/>
      <c r="C155" s="2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</row>
    <row r="156" spans="1:23" ht="30.75" customHeight="1" x14ac:dyDescent="0.2">
      <c r="A156" s="1"/>
      <c r="B156" s="1"/>
      <c r="C156" s="2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</row>
    <row r="157" spans="1:23" ht="30.75" customHeight="1" x14ac:dyDescent="0.2">
      <c r="A157" s="1"/>
      <c r="B157" s="1"/>
      <c r="C157" s="2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</row>
    <row r="158" spans="1:23" ht="30.75" customHeight="1" x14ac:dyDescent="0.2">
      <c r="A158" s="1"/>
      <c r="B158" s="1"/>
      <c r="C158" s="2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</row>
    <row r="159" spans="1:23" ht="30.75" customHeight="1" x14ac:dyDescent="0.2">
      <c r="A159" s="1"/>
      <c r="B159" s="1"/>
      <c r="C159" s="2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</row>
    <row r="160" spans="1:23" ht="30.75" customHeight="1" x14ac:dyDescent="0.2">
      <c r="A160" s="1"/>
      <c r="B160" s="1"/>
      <c r="C160" s="2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</row>
    <row r="161" spans="1:23" ht="30.75" customHeight="1" x14ac:dyDescent="0.2">
      <c r="A161" s="1"/>
      <c r="B161" s="1"/>
      <c r="C161" s="2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</row>
    <row r="162" spans="1:23" ht="30.75" customHeight="1" x14ac:dyDescent="0.2">
      <c r="A162" s="1"/>
      <c r="B162" s="1"/>
      <c r="C162" s="2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</row>
    <row r="163" spans="1:23" ht="30.75" customHeight="1" x14ac:dyDescent="0.2">
      <c r="A163" s="1"/>
      <c r="B163" s="1"/>
      <c r="C163" s="2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</row>
    <row r="164" spans="1:23" ht="30.75" customHeight="1" x14ac:dyDescent="0.2">
      <c r="A164" s="1"/>
      <c r="B164" s="1"/>
      <c r="C164" s="2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</row>
    <row r="165" spans="1:23" ht="30.75" customHeight="1" x14ac:dyDescent="0.2">
      <c r="A165" s="1"/>
      <c r="B165" s="1"/>
      <c r="C165" s="2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</row>
    <row r="166" spans="1:23" ht="30.75" customHeight="1" x14ac:dyDescent="0.2">
      <c r="A166" s="1"/>
      <c r="B166" s="1"/>
      <c r="C166" s="2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</row>
    <row r="167" spans="1:23" ht="30.75" customHeight="1" x14ac:dyDescent="0.2">
      <c r="A167" s="1"/>
      <c r="B167" s="1"/>
      <c r="C167" s="2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</row>
    <row r="168" spans="1:23" ht="30.75" customHeight="1" x14ac:dyDescent="0.2">
      <c r="A168" s="1"/>
      <c r="B168" s="1"/>
      <c r="C168" s="2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</row>
    <row r="169" spans="1:23" ht="30.75" customHeight="1" x14ac:dyDescent="0.2">
      <c r="A169" s="1"/>
      <c r="B169" s="1"/>
      <c r="C169" s="2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</row>
    <row r="170" spans="1:23" ht="30.75" customHeight="1" x14ac:dyDescent="0.2">
      <c r="A170" s="1"/>
      <c r="B170" s="1"/>
      <c r="C170" s="2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</row>
    <row r="171" spans="1:23" ht="30.75" customHeight="1" x14ac:dyDescent="0.2">
      <c r="A171" s="1"/>
      <c r="B171" s="1"/>
      <c r="C171" s="2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</row>
    <row r="172" spans="1:23" ht="30.75" customHeight="1" x14ac:dyDescent="0.2">
      <c r="A172" s="1"/>
      <c r="B172" s="1"/>
      <c r="C172" s="2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</row>
    <row r="173" spans="1:23" ht="30.75" customHeight="1" x14ac:dyDescent="0.2">
      <c r="A173" s="1"/>
      <c r="B173" s="1"/>
      <c r="C173" s="2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</row>
    <row r="174" spans="1:23" ht="30.75" customHeight="1" x14ac:dyDescent="0.2">
      <c r="A174" s="1"/>
      <c r="B174" s="1"/>
      <c r="C174" s="2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</row>
    <row r="175" spans="1:23" ht="30.75" customHeight="1" x14ac:dyDescent="0.2">
      <c r="A175" s="1"/>
      <c r="B175" s="1"/>
      <c r="C175" s="2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</row>
    <row r="176" spans="1:23" ht="30.75" customHeight="1" x14ac:dyDescent="0.2">
      <c r="A176" s="1"/>
      <c r="B176" s="1"/>
      <c r="C176" s="2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</row>
    <row r="177" spans="1:23" ht="30.75" customHeight="1" x14ac:dyDescent="0.2">
      <c r="A177" s="1"/>
      <c r="B177" s="1"/>
      <c r="C177" s="2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</row>
    <row r="178" spans="1:23" ht="30.75" customHeight="1" x14ac:dyDescent="0.2">
      <c r="A178" s="1"/>
      <c r="B178" s="1"/>
      <c r="C178" s="2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</row>
    <row r="179" spans="1:23" ht="30.75" customHeight="1" x14ac:dyDescent="0.2">
      <c r="A179" s="1"/>
      <c r="B179" s="1"/>
      <c r="C179" s="2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</row>
    <row r="180" spans="1:23" ht="30.75" customHeight="1" x14ac:dyDescent="0.2">
      <c r="A180" s="1"/>
      <c r="B180" s="1"/>
      <c r="C180" s="2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</row>
    <row r="181" spans="1:23" ht="30.75" customHeight="1" x14ac:dyDescent="0.2">
      <c r="A181" s="1"/>
      <c r="B181" s="1"/>
      <c r="C181" s="2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</row>
    <row r="182" spans="1:23" ht="30.75" customHeight="1" x14ac:dyDescent="0.2">
      <c r="A182" s="1"/>
      <c r="B182" s="1"/>
      <c r="C182" s="2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</row>
    <row r="183" spans="1:23" ht="30.75" customHeight="1" x14ac:dyDescent="0.2">
      <c r="A183" s="1"/>
      <c r="B183" s="1"/>
      <c r="C183" s="2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</row>
    <row r="184" spans="1:23" ht="30.75" customHeight="1" x14ac:dyDescent="0.2">
      <c r="A184" s="1"/>
      <c r="B184" s="1"/>
      <c r="C184" s="2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</row>
    <row r="185" spans="1:23" ht="30.75" customHeight="1" x14ac:dyDescent="0.2">
      <c r="A185" s="1"/>
      <c r="B185" s="1"/>
      <c r="C185" s="2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</row>
    <row r="186" spans="1:23" ht="30.75" customHeight="1" x14ac:dyDescent="0.2">
      <c r="A186" s="1"/>
      <c r="B186" s="1"/>
      <c r="C186" s="2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</row>
    <row r="187" spans="1:23" ht="30.75" customHeight="1" x14ac:dyDescent="0.2">
      <c r="A187" s="1"/>
      <c r="B187" s="1"/>
      <c r="C187" s="2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</row>
    <row r="188" spans="1:23" ht="30.75" customHeight="1" x14ac:dyDescent="0.2">
      <c r="A188" s="1"/>
      <c r="B188" s="1"/>
      <c r="C188" s="2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</row>
    <row r="189" spans="1:23" ht="30.75" customHeight="1" x14ac:dyDescent="0.2">
      <c r="A189" s="1"/>
      <c r="B189" s="1"/>
      <c r="C189" s="2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</row>
    <row r="190" spans="1:23" ht="30.75" customHeight="1" x14ac:dyDescent="0.2">
      <c r="A190" s="1"/>
      <c r="B190" s="1"/>
      <c r="C190" s="2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</row>
    <row r="191" spans="1:23" ht="30.75" customHeight="1" x14ac:dyDescent="0.2">
      <c r="A191" s="1"/>
      <c r="B191" s="1"/>
      <c r="C191" s="2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</row>
    <row r="192" spans="1:23" ht="30.75" customHeight="1" x14ac:dyDescent="0.2">
      <c r="A192" s="1"/>
      <c r="B192" s="1"/>
      <c r="C192" s="2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</row>
    <row r="193" spans="1:23" ht="30.75" customHeight="1" x14ac:dyDescent="0.2">
      <c r="A193" s="1"/>
      <c r="B193" s="1"/>
      <c r="C193" s="2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</row>
    <row r="194" spans="1:23" ht="30.75" customHeight="1" x14ac:dyDescent="0.2">
      <c r="A194" s="1"/>
      <c r="B194" s="1"/>
      <c r="C194" s="2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</row>
    <row r="195" spans="1:23" ht="30.75" customHeight="1" x14ac:dyDescent="0.2">
      <c r="A195" s="1"/>
      <c r="B195" s="1"/>
      <c r="C195" s="2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</row>
    <row r="196" spans="1:23" ht="30.75" customHeight="1" x14ac:dyDescent="0.2">
      <c r="A196" s="1"/>
      <c r="B196" s="1"/>
      <c r="C196" s="2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</row>
    <row r="197" spans="1:23" ht="30.75" customHeight="1" x14ac:dyDescent="0.2">
      <c r="A197" s="1"/>
      <c r="B197" s="1"/>
      <c r="C197" s="2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</row>
    <row r="198" spans="1:23" ht="30.75" customHeight="1" x14ac:dyDescent="0.2">
      <c r="A198" s="1"/>
      <c r="B198" s="1"/>
      <c r="C198" s="2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</row>
    <row r="199" spans="1:23" ht="30.75" customHeight="1" x14ac:dyDescent="0.2">
      <c r="A199" s="1"/>
      <c r="B199" s="1"/>
      <c r="C199" s="2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</row>
    <row r="200" spans="1:23" ht="30.75" customHeight="1" x14ac:dyDescent="0.2">
      <c r="A200" s="1"/>
      <c r="B200" s="1"/>
      <c r="C200" s="2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</row>
    <row r="201" spans="1:23" ht="30.75" customHeight="1" x14ac:dyDescent="0.2">
      <c r="A201" s="1"/>
      <c r="B201" s="1"/>
      <c r="C201" s="2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</row>
    <row r="202" spans="1:23" ht="30.75" customHeight="1" x14ac:dyDescent="0.2">
      <c r="A202" s="1"/>
      <c r="B202" s="1"/>
      <c r="C202" s="2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</row>
    <row r="203" spans="1:23" ht="30.75" customHeight="1" x14ac:dyDescent="0.2">
      <c r="A203" s="1"/>
      <c r="B203" s="1"/>
      <c r="C203" s="2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</row>
    <row r="204" spans="1:23" ht="30.75" customHeight="1" x14ac:dyDescent="0.2">
      <c r="A204" s="1"/>
      <c r="B204" s="1"/>
      <c r="C204" s="2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</row>
    <row r="205" spans="1:23" ht="30.75" customHeight="1" x14ac:dyDescent="0.2">
      <c r="A205" s="1"/>
      <c r="B205" s="1"/>
      <c r="C205" s="2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</row>
    <row r="206" spans="1:23" ht="30.75" customHeight="1" x14ac:dyDescent="0.2">
      <c r="A206" s="1"/>
      <c r="B206" s="1"/>
      <c r="C206" s="2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</row>
    <row r="207" spans="1:23" ht="30.75" customHeight="1" x14ac:dyDescent="0.2">
      <c r="A207" s="1"/>
      <c r="B207" s="1"/>
      <c r="C207" s="2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</row>
    <row r="208" spans="1:23" ht="30.75" customHeight="1" x14ac:dyDescent="0.2">
      <c r="A208" s="1"/>
      <c r="B208" s="1"/>
      <c r="C208" s="2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</row>
    <row r="209" spans="1:23" ht="30.75" customHeight="1" x14ac:dyDescent="0.2">
      <c r="A209" s="1"/>
      <c r="B209" s="1"/>
      <c r="C209" s="2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</row>
    <row r="210" spans="1:23" ht="30.75" customHeight="1" x14ac:dyDescent="0.2">
      <c r="A210" s="1"/>
      <c r="B210" s="1"/>
      <c r="C210" s="2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</row>
    <row r="211" spans="1:23" ht="30.75" customHeight="1" x14ac:dyDescent="0.2">
      <c r="A211" s="1"/>
      <c r="B211" s="1"/>
      <c r="C211" s="2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</row>
    <row r="212" spans="1:23" ht="30.75" customHeight="1" x14ac:dyDescent="0.2">
      <c r="A212" s="1"/>
      <c r="B212" s="1"/>
      <c r="C212" s="2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</row>
    <row r="213" spans="1:23" ht="30.75" customHeight="1" x14ac:dyDescent="0.2">
      <c r="A213" s="1"/>
      <c r="B213" s="1"/>
      <c r="C213" s="2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</row>
    <row r="214" spans="1:23" ht="30.75" customHeight="1" x14ac:dyDescent="0.2">
      <c r="A214" s="1"/>
      <c r="B214" s="1"/>
      <c r="C214" s="2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</row>
    <row r="215" spans="1:23" ht="30.75" customHeight="1" x14ac:dyDescent="0.2">
      <c r="A215" s="1"/>
      <c r="B215" s="1"/>
      <c r="C215" s="2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</row>
    <row r="216" spans="1:23" ht="30.75" customHeight="1" x14ac:dyDescent="0.2">
      <c r="A216" s="1"/>
      <c r="B216" s="1"/>
      <c r="C216" s="2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</row>
    <row r="217" spans="1:23" ht="30.75" customHeight="1" x14ac:dyDescent="0.2">
      <c r="A217" s="1"/>
      <c r="B217" s="1"/>
      <c r="C217" s="2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</row>
    <row r="218" spans="1:23" ht="30.75" customHeight="1" x14ac:dyDescent="0.2">
      <c r="A218" s="1"/>
      <c r="B218" s="1"/>
      <c r="C218" s="2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</row>
    <row r="219" spans="1:23" ht="30.75" customHeight="1" x14ac:dyDescent="0.2">
      <c r="A219" s="1"/>
      <c r="B219" s="1"/>
      <c r="C219" s="2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</row>
    <row r="220" spans="1:23" ht="30.75" customHeight="1" x14ac:dyDescent="0.2">
      <c r="A220" s="1"/>
      <c r="B220" s="1"/>
      <c r="C220" s="2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</row>
    <row r="221" spans="1:23" ht="30.75" customHeight="1" x14ac:dyDescent="0.2">
      <c r="A221" s="1"/>
      <c r="B221" s="1"/>
      <c r="C221" s="2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</row>
    <row r="222" spans="1:23" ht="30.75" customHeight="1" x14ac:dyDescent="0.2">
      <c r="A222" s="1"/>
      <c r="B222" s="1"/>
      <c r="C222" s="2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</row>
    <row r="223" spans="1:23" ht="30.75" customHeight="1" x14ac:dyDescent="0.2">
      <c r="A223" s="1"/>
      <c r="B223" s="1"/>
      <c r="C223" s="2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</row>
    <row r="224" spans="1:23" ht="30.75" customHeight="1" x14ac:dyDescent="0.2">
      <c r="A224" s="1"/>
      <c r="B224" s="1"/>
      <c r="C224" s="2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</row>
    <row r="225" spans="1:23" ht="30.75" customHeight="1" x14ac:dyDescent="0.2">
      <c r="A225" s="1"/>
      <c r="B225" s="1"/>
      <c r="C225" s="2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</row>
    <row r="226" spans="1:23" ht="15.75" customHeight="1" x14ac:dyDescent="0.2"/>
    <row r="227" spans="1:23" ht="15.75" customHeight="1" x14ac:dyDescent="0.2"/>
    <row r="228" spans="1:23" ht="15.75" customHeight="1" x14ac:dyDescent="0.2"/>
    <row r="229" spans="1:23" ht="15.75" customHeight="1" x14ac:dyDescent="0.2"/>
    <row r="230" spans="1:23" ht="15.75" customHeight="1" x14ac:dyDescent="0.2"/>
    <row r="231" spans="1:23" ht="15.75" customHeight="1" x14ac:dyDescent="0.2"/>
    <row r="232" spans="1:23" ht="15.75" customHeight="1" x14ac:dyDescent="0.2"/>
    <row r="233" spans="1:23" ht="15.75" customHeight="1" x14ac:dyDescent="0.2"/>
    <row r="234" spans="1:23" ht="15.75" customHeight="1" x14ac:dyDescent="0.2"/>
    <row r="235" spans="1:23" ht="15.75" customHeight="1" x14ac:dyDescent="0.2"/>
    <row r="236" spans="1:23" ht="15.75" customHeight="1" x14ac:dyDescent="0.2"/>
    <row r="237" spans="1:23" ht="15.75" customHeight="1" x14ac:dyDescent="0.2"/>
    <row r="238" spans="1:23" ht="15.75" customHeight="1" x14ac:dyDescent="0.2"/>
    <row r="239" spans="1:23" ht="15.75" customHeight="1" x14ac:dyDescent="0.2"/>
    <row r="240" spans="1:23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  <row r="1001" ht="15.75" customHeight="1" x14ac:dyDescent="0.2"/>
    <row r="1002" ht="15.75" customHeight="1" x14ac:dyDescent="0.2"/>
    <row r="1003" ht="15.75" customHeight="1" x14ac:dyDescent="0.2"/>
    <row r="1004" ht="15.75" customHeight="1" x14ac:dyDescent="0.2"/>
    <row r="1005" ht="15.75" customHeight="1" x14ac:dyDescent="0.2"/>
  </sheetData>
  <pageMargins left="0.75" right="0.5" top="0.75" bottom="0.75" header="0" footer="0"/>
  <pageSetup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52DAE3-3D02-4A93-A8AC-B9A41C8E476B}">
  <sheetPr>
    <pageSetUpPr fitToPage="1"/>
  </sheetPr>
  <dimension ref="A1:L1004"/>
  <sheetViews>
    <sheetView workbookViewId="0">
      <selection activeCell="D12" sqref="D12"/>
    </sheetView>
  </sheetViews>
  <sheetFormatPr defaultColWidth="12.625" defaultRowHeight="15" customHeight="1" x14ac:dyDescent="0.2"/>
  <cols>
    <col min="1" max="1" width="59.375" customWidth="1"/>
    <col min="2" max="2" width="19.75" bestFit="1" customWidth="1"/>
    <col min="3" max="3" width="19.75" customWidth="1"/>
    <col min="4" max="4" width="31.75" customWidth="1"/>
    <col min="5" max="5" width="20.875" customWidth="1"/>
    <col min="6" max="6" width="31.75" customWidth="1"/>
    <col min="7" max="7" width="16.375" bestFit="1" customWidth="1"/>
    <col min="9" max="9" width="16.375" bestFit="1" customWidth="1"/>
  </cols>
  <sheetData>
    <row r="1" spans="1:6" ht="57" customHeight="1" thickBot="1" x14ac:dyDescent="0.25">
      <c r="A1" s="42" t="s">
        <v>27</v>
      </c>
      <c r="B1" s="61" t="str">
        <f>CONCATENATE("NAME: ",'Client Info'!B2, " &amp; ",'Client Info'!B3)</f>
        <v>NAME: Enter Person 1 Name and Age On Client Info Tab &amp; Enter Person 2 Name and Age On Client Info Tab</v>
      </c>
      <c r="C1" s="62"/>
      <c r="D1" s="62"/>
      <c r="E1" s="6">
        <f ca="1">TODAY()</f>
        <v>44223</v>
      </c>
      <c r="F1" s="11"/>
    </row>
    <row r="2" spans="1:6" ht="26.25" thickBot="1" x14ac:dyDescent="0.25">
      <c r="A2" s="7"/>
      <c r="B2" s="20" t="str">
        <f>IF('Client Info'!B2="Enter Person 1 Name and Age on Client Info Tab","Enter Person 1 details below",CONCATENATE("Enter ",'Client Info'!B2,"'s details below"))</f>
        <v>Enter Person 1 details below</v>
      </c>
      <c r="C2" s="20" t="str">
        <f>IF('Client Info'!B3="Enter Person 2 Name and Age on Client Info Tab","Enter Person 2 details below",CONCATENATE("Enter ",'Client Info'!B3,"'s details below"))</f>
        <v>Enter Person 2 details below</v>
      </c>
      <c r="D2" s="20" t="s">
        <v>6</v>
      </c>
      <c r="E2" s="10"/>
      <c r="F2" s="38"/>
    </row>
    <row r="3" spans="1:6" ht="29.25" customHeight="1" thickBot="1" x14ac:dyDescent="0.25">
      <c r="A3" s="19" t="s">
        <v>59</v>
      </c>
      <c r="B3" s="46">
        <v>10000</v>
      </c>
      <c r="C3" s="46">
        <v>10000</v>
      </c>
      <c r="D3" s="47" t="s">
        <v>52</v>
      </c>
      <c r="E3" s="10"/>
      <c r="F3" s="23"/>
    </row>
    <row r="4" spans="1:6" ht="26.25" thickBot="1" x14ac:dyDescent="0.25">
      <c r="A4" s="19" t="s">
        <v>60</v>
      </c>
      <c r="B4" s="21">
        <v>325</v>
      </c>
      <c r="C4" s="44">
        <v>325</v>
      </c>
      <c r="D4" s="47" t="s">
        <v>53</v>
      </c>
      <c r="E4" s="10"/>
      <c r="F4" s="23"/>
    </row>
    <row r="5" spans="1:6" ht="26.25" thickBot="1" x14ac:dyDescent="0.25">
      <c r="A5" s="19" t="s">
        <v>61</v>
      </c>
      <c r="B5" s="37">
        <v>650</v>
      </c>
      <c r="C5" s="44">
        <v>650</v>
      </c>
      <c r="D5" s="47" t="s">
        <v>54</v>
      </c>
      <c r="E5" s="10"/>
      <c r="F5" s="29"/>
    </row>
    <row r="6" spans="1:6" ht="39" thickBot="1" x14ac:dyDescent="0.25">
      <c r="A6" s="19" t="s">
        <v>30</v>
      </c>
      <c r="B6" s="52">
        <v>0.06</v>
      </c>
      <c r="C6" s="52">
        <v>0.06</v>
      </c>
      <c r="D6" s="47" t="s">
        <v>29</v>
      </c>
      <c r="E6" s="10"/>
      <c r="F6" s="23"/>
    </row>
    <row r="7" spans="1:6" ht="31.5" customHeight="1" thickBot="1" x14ac:dyDescent="0.25">
      <c r="A7" s="19" t="s">
        <v>31</v>
      </c>
      <c r="B7" s="52">
        <v>0.03</v>
      </c>
      <c r="C7" s="52">
        <v>0.03</v>
      </c>
      <c r="D7" s="47" t="s">
        <v>34</v>
      </c>
      <c r="E7" s="10"/>
      <c r="F7" s="23"/>
    </row>
    <row r="8" spans="1:6" ht="43.5" customHeight="1" thickBot="1" x14ac:dyDescent="0.25">
      <c r="A8" s="19" t="s">
        <v>32</v>
      </c>
      <c r="B8" s="52">
        <v>0.04</v>
      </c>
      <c r="C8" s="52">
        <v>0.04</v>
      </c>
      <c r="D8" s="47" t="s">
        <v>35</v>
      </c>
      <c r="E8" s="10"/>
      <c r="F8" s="23"/>
    </row>
    <row r="9" spans="1:6" ht="26.25" thickBot="1" x14ac:dyDescent="0.25">
      <c r="A9" s="19" t="s">
        <v>46</v>
      </c>
      <c r="B9" s="44">
        <f>'Client Info'!B17/2</f>
        <v>1000</v>
      </c>
      <c r="C9" s="44">
        <f>'Client Info'!B17/2</f>
        <v>1000</v>
      </c>
      <c r="D9" s="47" t="s">
        <v>36</v>
      </c>
      <c r="E9" s="10"/>
      <c r="F9" s="23"/>
    </row>
    <row r="10" spans="1:6" ht="26.25" thickBot="1" x14ac:dyDescent="0.25">
      <c r="A10" s="19" t="s">
        <v>47</v>
      </c>
      <c r="B10" s="45">
        <f>B9*12</f>
        <v>12000</v>
      </c>
      <c r="C10" s="45">
        <f>C9*12</f>
        <v>12000</v>
      </c>
      <c r="D10" s="47" t="s">
        <v>64</v>
      </c>
      <c r="E10" s="10"/>
      <c r="F10" s="23"/>
    </row>
    <row r="11" spans="1:6" ht="24" customHeight="1" thickBot="1" x14ac:dyDescent="0.25">
      <c r="A11" s="56" t="s">
        <v>63</v>
      </c>
      <c r="B11" s="12">
        <v>62</v>
      </c>
      <c r="C11" s="12">
        <v>62</v>
      </c>
      <c r="D11" s="47" t="s">
        <v>65</v>
      </c>
      <c r="E11" s="10"/>
      <c r="F11" s="55"/>
    </row>
    <row r="12" spans="1:6" ht="64.5" thickBot="1" x14ac:dyDescent="0.25">
      <c r="A12" s="19" t="s">
        <v>62</v>
      </c>
      <c r="B12" s="44">
        <v>1000</v>
      </c>
      <c r="C12" s="44">
        <v>1000</v>
      </c>
      <c r="D12" s="47" t="s">
        <v>66</v>
      </c>
      <c r="E12" s="10"/>
      <c r="F12" s="55"/>
    </row>
    <row r="13" spans="1:6" ht="26.25" thickBot="1" x14ac:dyDescent="0.25">
      <c r="A13" s="19" t="s">
        <v>33</v>
      </c>
      <c r="B13" s="12">
        <v>62</v>
      </c>
      <c r="C13" s="12">
        <v>62</v>
      </c>
      <c r="D13" s="47" t="s">
        <v>37</v>
      </c>
      <c r="E13" s="39" t="s">
        <v>25</v>
      </c>
      <c r="F13" s="23"/>
    </row>
    <row r="14" spans="1:6" ht="51" customHeight="1" thickBot="1" x14ac:dyDescent="0.25">
      <c r="A14" s="19" t="s">
        <v>41</v>
      </c>
      <c r="B14" s="21">
        <v>1000</v>
      </c>
      <c r="C14" s="44">
        <v>1000</v>
      </c>
      <c r="D14" s="47" t="s">
        <v>38</v>
      </c>
      <c r="E14" s="39" t="s">
        <v>26</v>
      </c>
      <c r="F14" s="23"/>
    </row>
    <row r="15" spans="1:6" ht="30" hidden="1" customHeight="1" x14ac:dyDescent="0.2">
      <c r="A15" s="7" t="s">
        <v>8</v>
      </c>
      <c r="B15" s="20" t="s">
        <v>9</v>
      </c>
      <c r="C15" s="20" t="s">
        <v>10</v>
      </c>
      <c r="D15" s="20" t="s">
        <v>11</v>
      </c>
      <c r="E15" s="8" t="s">
        <v>7</v>
      </c>
      <c r="F15" s="20"/>
    </row>
    <row r="16" spans="1:6" ht="24" hidden="1" customHeight="1" x14ac:dyDescent="0.2">
      <c r="A16" s="9" t="str">
        <f>B2</f>
        <v>Enter Person 1 details below</v>
      </c>
      <c r="B16" s="23">
        <f>B3</f>
        <v>10000</v>
      </c>
      <c r="C16" s="23">
        <f ca="1">YEAR(TODAY())+B3</f>
        <v>12021</v>
      </c>
      <c r="D16" s="23" t="e">
        <f ca="1">C16+#REF!</f>
        <v>#REF!</v>
      </c>
      <c r="E16" s="10" t="e">
        <f>#REF!/2</f>
        <v>#REF!</v>
      </c>
      <c r="F16" s="23"/>
    </row>
    <row r="17" spans="1:6" ht="24" hidden="1" customHeight="1" x14ac:dyDescent="0.2">
      <c r="A17" s="9" t="str">
        <f>C2</f>
        <v>Enter Person 2 details below</v>
      </c>
      <c r="B17" s="13">
        <f>C3</f>
        <v>10000</v>
      </c>
      <c r="C17" s="23">
        <f ca="1">YEAR(TODAY())+C3</f>
        <v>12021</v>
      </c>
      <c r="D17" s="23" t="e">
        <f ca="1">C17+#REF!</f>
        <v>#REF!</v>
      </c>
      <c r="E17" s="10" t="e">
        <f>#REF!/2</f>
        <v>#REF!</v>
      </c>
      <c r="F17" s="23"/>
    </row>
    <row r="18" spans="1:6" ht="24" hidden="1" customHeight="1" x14ac:dyDescent="0.2">
      <c r="A18" s="9"/>
      <c r="B18" s="9"/>
      <c r="C18" s="23"/>
      <c r="D18" s="23"/>
      <c r="E18" s="10"/>
      <c r="F18" s="23"/>
    </row>
    <row r="19" spans="1:6" ht="24" customHeight="1" thickBot="1" x14ac:dyDescent="0.25">
      <c r="A19" s="67"/>
      <c r="B19" s="68"/>
      <c r="C19" s="68"/>
      <c r="D19" s="68"/>
      <c r="E19" s="68"/>
      <c r="F19" s="69"/>
    </row>
    <row r="20" spans="1:6" ht="48" hidden="1" customHeight="1" x14ac:dyDescent="0.2">
      <c r="A20" s="7" t="s">
        <v>12</v>
      </c>
      <c r="B20" s="7" t="s">
        <v>13</v>
      </c>
      <c r="C20" s="20" t="s">
        <v>14</v>
      </c>
      <c r="D20" s="20" t="s">
        <v>15</v>
      </c>
      <c r="E20" s="20" t="s">
        <v>16</v>
      </c>
      <c r="F20" s="20"/>
    </row>
    <row r="21" spans="1:6" ht="24" hidden="1" customHeight="1" x14ac:dyDescent="0.2">
      <c r="A21" s="22">
        <v>0</v>
      </c>
      <c r="B21" s="22">
        <v>19750</v>
      </c>
      <c r="C21" s="14">
        <v>0.1</v>
      </c>
      <c r="D21" s="22">
        <f t="shared" ref="D21:D27" si="0">IF($B$10+$C$10&gt;B21,B21-A21,MAX($B$10+$C$10-A21,0))</f>
        <v>19750</v>
      </c>
      <c r="E21" s="22" t="e">
        <f>IF(#REF!&gt;B21,B21-A21,MAX(#REF!-A21,0))</f>
        <v>#REF!</v>
      </c>
      <c r="F21" s="22"/>
    </row>
    <row r="22" spans="1:6" ht="24" hidden="1" customHeight="1" x14ac:dyDescent="0.2">
      <c r="A22" s="22">
        <v>19750</v>
      </c>
      <c r="B22" s="22">
        <v>80250</v>
      </c>
      <c r="C22" s="14">
        <v>0.12</v>
      </c>
      <c r="D22" s="22">
        <f t="shared" si="0"/>
        <v>4250</v>
      </c>
      <c r="E22" s="22" t="e">
        <f>IF(#REF!&gt;B22,B22-A22,MAX(#REF!-A22,0))</f>
        <v>#REF!</v>
      </c>
      <c r="F22" s="23"/>
    </row>
    <row r="23" spans="1:6" ht="24" hidden="1" customHeight="1" x14ac:dyDescent="0.2">
      <c r="A23" s="22">
        <f t="shared" ref="A23:A27" si="1">B22</f>
        <v>80250</v>
      </c>
      <c r="B23" s="22">
        <v>171050</v>
      </c>
      <c r="C23" s="14">
        <v>0.22</v>
      </c>
      <c r="D23" s="22">
        <f t="shared" si="0"/>
        <v>0</v>
      </c>
      <c r="E23" s="22" t="e">
        <f>IF(#REF!&gt;B23,B23-A23,MAX(#REF!-A23,0))</f>
        <v>#REF!</v>
      </c>
      <c r="F23" s="23"/>
    </row>
    <row r="24" spans="1:6" ht="24" hidden="1" customHeight="1" x14ac:dyDescent="0.2">
      <c r="A24" s="22">
        <f t="shared" si="1"/>
        <v>171050</v>
      </c>
      <c r="B24" s="22">
        <v>326600</v>
      </c>
      <c r="C24" s="14">
        <v>0.24</v>
      </c>
      <c r="D24" s="22">
        <f t="shared" si="0"/>
        <v>0</v>
      </c>
      <c r="E24" s="22" t="e">
        <f>IF(#REF!&gt;B24,B24-A24,MAX(#REF!-A24,0))</f>
        <v>#REF!</v>
      </c>
      <c r="F24" s="23"/>
    </row>
    <row r="25" spans="1:6" ht="24" hidden="1" customHeight="1" x14ac:dyDescent="0.2">
      <c r="A25" s="22">
        <f t="shared" si="1"/>
        <v>326600</v>
      </c>
      <c r="B25" s="22">
        <v>414700</v>
      </c>
      <c r="C25" s="14">
        <v>0.32</v>
      </c>
      <c r="D25" s="22">
        <f t="shared" si="0"/>
        <v>0</v>
      </c>
      <c r="E25" s="22" t="e">
        <f>IF(#REF!&gt;B25,B25-A25,MAX(#REF!-A25,0))</f>
        <v>#REF!</v>
      </c>
      <c r="F25" s="23"/>
    </row>
    <row r="26" spans="1:6" ht="24" hidden="1" customHeight="1" x14ac:dyDescent="0.2">
      <c r="A26" s="22">
        <f t="shared" si="1"/>
        <v>414700</v>
      </c>
      <c r="B26" s="22">
        <v>622050</v>
      </c>
      <c r="C26" s="14">
        <v>0.35</v>
      </c>
      <c r="D26" s="22">
        <f t="shared" si="0"/>
        <v>0</v>
      </c>
      <c r="E26" s="13" t="e">
        <f>IF(#REF!&gt;B26,B26-A26,MAX(#REF!-A26,0))</f>
        <v>#REF!</v>
      </c>
      <c r="F26" s="23"/>
    </row>
    <row r="27" spans="1:6" ht="24" hidden="1" customHeight="1" x14ac:dyDescent="0.2">
      <c r="A27" s="22">
        <f t="shared" si="1"/>
        <v>622050</v>
      </c>
      <c r="B27" s="22">
        <v>10000000</v>
      </c>
      <c r="C27" s="14">
        <v>0.37</v>
      </c>
      <c r="D27" s="22">
        <f t="shared" si="0"/>
        <v>0</v>
      </c>
      <c r="E27" s="13" t="e">
        <f>IF(#REF!&gt;B27,B27-A27,MAX(#REF!-A27,0))</f>
        <v>#REF!</v>
      </c>
      <c r="F27" s="23"/>
    </row>
    <row r="28" spans="1:6" ht="24" hidden="1" customHeight="1" x14ac:dyDescent="0.2">
      <c r="A28" s="9"/>
      <c r="B28" s="9"/>
      <c r="C28" s="23"/>
      <c r="D28" s="23"/>
      <c r="E28" s="23"/>
      <c r="F28" s="23"/>
    </row>
    <row r="29" spans="1:6" ht="24" hidden="1" customHeight="1" x14ac:dyDescent="0.2">
      <c r="A29" s="9" t="s">
        <v>17</v>
      </c>
      <c r="B29" s="9"/>
      <c r="C29" s="23"/>
      <c r="D29" s="22">
        <f>SUMPRODUCT(C21:C23,D21:D23)</f>
        <v>2485</v>
      </c>
      <c r="E29" s="22" t="e">
        <f>SUMPRODUCT(C21:C27,E21:E27)</f>
        <v>#REF!</v>
      </c>
      <c r="F29" s="22"/>
    </row>
    <row r="30" spans="1:6" ht="24" hidden="1" customHeight="1" x14ac:dyDescent="0.2">
      <c r="A30" s="9" t="s">
        <v>18</v>
      </c>
      <c r="B30" s="9"/>
      <c r="C30" s="23"/>
      <c r="D30" s="15">
        <f>D29/B10</f>
        <v>0.20708333333333334</v>
      </c>
      <c r="E30" s="15" t="e">
        <f>E29/#REF!</f>
        <v>#REF!</v>
      </c>
      <c r="F30" s="15"/>
    </row>
    <row r="31" spans="1:6" ht="24" hidden="1" customHeight="1" x14ac:dyDescent="0.2">
      <c r="A31" s="9"/>
      <c r="B31" s="9"/>
      <c r="C31" s="23"/>
      <c r="D31" s="23"/>
      <c r="E31" s="23"/>
      <c r="F31" s="23"/>
    </row>
    <row r="32" spans="1:6" ht="24" hidden="1" customHeight="1" x14ac:dyDescent="0.2">
      <c r="A32" s="9" t="s">
        <v>19</v>
      </c>
      <c r="B32" s="66"/>
      <c r="C32" s="64"/>
      <c r="D32" s="23" t="s">
        <v>20</v>
      </c>
      <c r="E32" s="16">
        <f>IFERROR(D30,0)</f>
        <v>0.20708333333333334</v>
      </c>
      <c r="F32" s="23" t="s">
        <v>21</v>
      </c>
    </row>
    <row r="33" spans="1:12" ht="24" hidden="1" customHeight="1" x14ac:dyDescent="0.2">
      <c r="A33" s="9" t="s">
        <v>22</v>
      </c>
      <c r="B33" s="66"/>
      <c r="C33" s="64"/>
      <c r="D33" s="23" t="s">
        <v>23</v>
      </c>
      <c r="E33" s="16">
        <f>IFERROR(E30,0)</f>
        <v>0</v>
      </c>
      <c r="F33" s="23" t="s">
        <v>24</v>
      </c>
    </row>
    <row r="34" spans="1:12" ht="24" hidden="1" customHeight="1" x14ac:dyDescent="0.2">
      <c r="A34" s="9"/>
      <c r="B34" s="9"/>
      <c r="C34" s="23"/>
      <c r="D34" s="23"/>
      <c r="E34" s="23"/>
      <c r="F34" s="23"/>
    </row>
    <row r="35" spans="1:12" ht="24" customHeight="1" thickBot="1" x14ac:dyDescent="0.25">
      <c r="A35" s="63"/>
      <c r="B35" s="64"/>
      <c r="C35" s="64"/>
      <c r="D35" s="64"/>
      <c r="E35" s="64"/>
      <c r="F35" s="64"/>
    </row>
    <row r="36" spans="1:12" ht="24" customHeight="1" thickBot="1" x14ac:dyDescent="0.25">
      <c r="A36" s="65" t="s">
        <v>5</v>
      </c>
      <c r="B36" s="64"/>
      <c r="C36" s="64"/>
      <c r="D36" s="64"/>
      <c r="E36" s="64"/>
      <c r="F36" s="64"/>
    </row>
    <row r="37" spans="1:12" ht="24" customHeight="1" x14ac:dyDescent="0.2"/>
    <row r="38" spans="1:12" ht="24" customHeight="1" x14ac:dyDescent="0.2"/>
    <row r="39" spans="1:12" ht="24" customHeight="1" x14ac:dyDescent="0.2">
      <c r="C39" s="26"/>
      <c r="D39" s="26"/>
      <c r="E39" s="25"/>
    </row>
    <row r="40" spans="1:12" ht="24" customHeight="1" x14ac:dyDescent="0.2">
      <c r="C40" s="26"/>
      <c r="D40" s="26"/>
      <c r="F40" s="25"/>
    </row>
    <row r="41" spans="1:12" ht="24" customHeight="1" x14ac:dyDescent="0.2">
      <c r="B41" s="24"/>
      <c r="C41" s="24"/>
      <c r="D41" s="24"/>
      <c r="F41" s="25"/>
    </row>
    <row r="42" spans="1:12" ht="24" customHeight="1" x14ac:dyDescent="0.2"/>
    <row r="43" spans="1:12" ht="24" customHeight="1" x14ac:dyDescent="0.25">
      <c r="L43" s="30"/>
    </row>
    <row r="44" spans="1:12" ht="24" customHeight="1" x14ac:dyDescent="0.2">
      <c r="E44" s="25"/>
      <c r="F44" s="25"/>
      <c r="G44" s="25"/>
      <c r="H44" s="25"/>
      <c r="I44" s="25"/>
      <c r="J44" s="25"/>
    </row>
    <row r="45" spans="1:12" ht="24" customHeight="1" x14ac:dyDescent="0.2">
      <c r="G45" s="25"/>
      <c r="H45" s="25"/>
      <c r="I45" s="25"/>
      <c r="J45" s="25"/>
    </row>
    <row r="46" spans="1:12" ht="24" customHeight="1" x14ac:dyDescent="0.2">
      <c r="D46" s="27"/>
      <c r="E46" s="25"/>
      <c r="F46" s="25"/>
      <c r="G46" s="25"/>
      <c r="H46" s="25"/>
      <c r="I46" s="25"/>
      <c r="J46" s="25"/>
    </row>
    <row r="47" spans="1:12" ht="24" customHeight="1" x14ac:dyDescent="0.2">
      <c r="D47" s="27"/>
      <c r="E47" s="25"/>
      <c r="F47" s="25"/>
      <c r="G47" s="25"/>
      <c r="H47" s="25"/>
      <c r="I47" s="25"/>
      <c r="J47" s="25"/>
    </row>
    <row r="48" spans="1:12" ht="24" customHeight="1" x14ac:dyDescent="0.2">
      <c r="F48" s="25"/>
      <c r="H48" s="25"/>
      <c r="J48" s="25"/>
    </row>
    <row r="49" spans="3:12" ht="24" customHeight="1" x14ac:dyDescent="0.2">
      <c r="J49" s="25"/>
      <c r="L49" s="18"/>
    </row>
    <row r="50" spans="3:12" ht="24" customHeight="1" x14ac:dyDescent="0.2">
      <c r="L50" s="18"/>
    </row>
    <row r="51" spans="3:12" ht="24" customHeight="1" x14ac:dyDescent="0.2">
      <c r="C51" s="27"/>
      <c r="G51" s="24"/>
      <c r="H51" s="28"/>
      <c r="L51" s="18"/>
    </row>
    <row r="52" spans="3:12" ht="24" customHeight="1" x14ac:dyDescent="0.2">
      <c r="C52" s="28"/>
      <c r="E52" s="28"/>
      <c r="G52" s="24"/>
      <c r="H52" s="28"/>
    </row>
    <row r="53" spans="3:12" ht="24" customHeight="1" x14ac:dyDescent="0.2">
      <c r="C53" s="28"/>
      <c r="E53" s="28"/>
      <c r="G53" s="24"/>
      <c r="H53" s="28"/>
    </row>
    <row r="54" spans="3:12" ht="24" customHeight="1" x14ac:dyDescent="0.2">
      <c r="C54" s="28"/>
      <c r="E54" s="28"/>
      <c r="G54" s="24"/>
      <c r="H54" s="28"/>
    </row>
    <row r="55" spans="3:12" ht="24" customHeight="1" x14ac:dyDescent="0.2">
      <c r="C55" s="28"/>
      <c r="E55" s="28"/>
      <c r="G55" s="24"/>
      <c r="H55" s="28"/>
    </row>
    <row r="56" spans="3:12" ht="24" customHeight="1" x14ac:dyDescent="0.2">
      <c r="C56" s="28"/>
      <c r="E56" s="28"/>
      <c r="G56" s="24"/>
      <c r="H56" s="28"/>
    </row>
    <row r="57" spans="3:12" ht="24" customHeight="1" x14ac:dyDescent="0.2">
      <c r="C57" s="28"/>
      <c r="E57" s="28"/>
      <c r="G57" s="24"/>
      <c r="H57" s="28"/>
    </row>
    <row r="58" spans="3:12" ht="24" customHeight="1" x14ac:dyDescent="0.2">
      <c r="C58" s="28"/>
      <c r="E58" s="28"/>
      <c r="G58" s="24"/>
      <c r="H58" s="28"/>
    </row>
    <row r="59" spans="3:12" ht="24" customHeight="1" x14ac:dyDescent="0.2">
      <c r="C59" s="28"/>
      <c r="E59" s="28"/>
      <c r="G59" s="24"/>
      <c r="H59" s="28"/>
    </row>
    <row r="60" spans="3:12" ht="24" customHeight="1" x14ac:dyDescent="0.2">
      <c r="C60" s="28"/>
      <c r="E60" s="28"/>
      <c r="G60" s="24"/>
      <c r="H60" s="28"/>
    </row>
    <row r="61" spans="3:12" ht="24" customHeight="1" x14ac:dyDescent="0.2">
      <c r="C61" s="28"/>
      <c r="E61" s="28"/>
      <c r="G61" s="24"/>
      <c r="H61" s="28"/>
    </row>
    <row r="62" spans="3:12" ht="24" customHeight="1" x14ac:dyDescent="0.2">
      <c r="C62" s="28"/>
      <c r="E62" s="28"/>
      <c r="G62" s="24"/>
      <c r="H62" s="28"/>
    </row>
    <row r="63" spans="3:12" ht="24" customHeight="1" x14ac:dyDescent="0.2">
      <c r="C63" s="28"/>
      <c r="E63" s="28"/>
      <c r="G63" s="24"/>
      <c r="H63" s="28"/>
    </row>
    <row r="64" spans="3:12" ht="24" customHeight="1" x14ac:dyDescent="0.2">
      <c r="C64" s="28"/>
      <c r="E64" s="28"/>
      <c r="G64" s="24"/>
      <c r="H64" s="28"/>
    </row>
    <row r="65" spans="3:8" ht="24" customHeight="1" x14ac:dyDescent="0.2">
      <c r="C65" s="28"/>
      <c r="E65" s="28"/>
      <c r="G65" s="24"/>
      <c r="H65" s="28"/>
    </row>
    <row r="66" spans="3:8" ht="24" customHeight="1" x14ac:dyDescent="0.2">
      <c r="C66" s="28"/>
      <c r="E66" s="28"/>
      <c r="G66" s="24"/>
      <c r="H66" s="28"/>
    </row>
    <row r="67" spans="3:8" ht="24" customHeight="1" x14ac:dyDescent="0.2">
      <c r="C67" s="28"/>
      <c r="E67" s="28"/>
      <c r="G67" s="24"/>
      <c r="H67" s="28"/>
    </row>
    <row r="68" spans="3:8" ht="24" customHeight="1" x14ac:dyDescent="0.2">
      <c r="C68" s="28"/>
      <c r="E68" s="28"/>
      <c r="G68" s="24"/>
      <c r="H68" s="28"/>
    </row>
    <row r="69" spans="3:8" ht="24" customHeight="1" x14ac:dyDescent="0.2">
      <c r="C69" s="28"/>
      <c r="E69" s="28"/>
      <c r="G69" s="24"/>
      <c r="H69" s="28"/>
    </row>
    <row r="70" spans="3:8" ht="24" customHeight="1" x14ac:dyDescent="0.2">
      <c r="C70" s="28"/>
      <c r="E70" s="28"/>
      <c r="G70" s="24"/>
      <c r="H70" s="28"/>
    </row>
    <row r="71" spans="3:8" ht="24" customHeight="1" x14ac:dyDescent="0.2">
      <c r="C71" s="28"/>
      <c r="E71" s="28"/>
      <c r="G71" s="24"/>
      <c r="H71" s="28"/>
    </row>
    <row r="72" spans="3:8" ht="24" customHeight="1" x14ac:dyDescent="0.2">
      <c r="C72" s="28"/>
      <c r="E72" s="28"/>
      <c r="G72" s="24"/>
      <c r="H72" s="28"/>
    </row>
    <row r="73" spans="3:8" ht="24" customHeight="1" x14ac:dyDescent="0.2">
      <c r="C73" s="28"/>
      <c r="E73" s="28"/>
      <c r="G73" s="24"/>
      <c r="H73" s="28"/>
    </row>
    <row r="74" spans="3:8" ht="24" customHeight="1" x14ac:dyDescent="0.2"/>
    <row r="75" spans="3:8" ht="24" customHeight="1" x14ac:dyDescent="0.2"/>
    <row r="76" spans="3:8" ht="24" customHeight="1" x14ac:dyDescent="0.2"/>
    <row r="77" spans="3:8" ht="24" customHeight="1" x14ac:dyDescent="0.2"/>
    <row r="78" spans="3:8" ht="24" customHeight="1" x14ac:dyDescent="0.2"/>
    <row r="79" spans="3:8" ht="24" customHeight="1" x14ac:dyDescent="0.2"/>
    <row r="80" spans="3:8" ht="24" customHeight="1" x14ac:dyDescent="0.2"/>
    <row r="81" ht="24" customHeight="1" x14ac:dyDescent="0.2"/>
    <row r="82" ht="24" customHeight="1" x14ac:dyDescent="0.2"/>
    <row r="83" ht="24" customHeight="1" x14ac:dyDescent="0.2"/>
    <row r="84" ht="24" customHeight="1" x14ac:dyDescent="0.2"/>
    <row r="85" ht="24" customHeight="1" x14ac:dyDescent="0.2"/>
    <row r="86" ht="24" customHeight="1" x14ac:dyDescent="0.2"/>
    <row r="87" ht="24" customHeight="1" x14ac:dyDescent="0.2"/>
    <row r="88" ht="24" customHeight="1" x14ac:dyDescent="0.2"/>
    <row r="89" ht="24" customHeight="1" x14ac:dyDescent="0.2"/>
    <row r="90" ht="24" customHeight="1" x14ac:dyDescent="0.2"/>
    <row r="91" ht="24" customHeight="1" x14ac:dyDescent="0.2"/>
    <row r="92" ht="24" customHeight="1" x14ac:dyDescent="0.2"/>
    <row r="93" ht="24" customHeight="1" x14ac:dyDescent="0.2"/>
    <row r="94" ht="24" customHeight="1" x14ac:dyDescent="0.2"/>
    <row r="95" ht="24" customHeight="1" x14ac:dyDescent="0.2"/>
    <row r="96" ht="24" customHeight="1" x14ac:dyDescent="0.2"/>
    <row r="97" ht="24" customHeight="1" x14ac:dyDescent="0.2"/>
    <row r="98" ht="24" customHeight="1" x14ac:dyDescent="0.2"/>
    <row r="99" ht="24" customHeight="1" x14ac:dyDescent="0.2"/>
    <row r="100" ht="24" customHeight="1" x14ac:dyDescent="0.2"/>
    <row r="101" ht="24" customHeight="1" x14ac:dyDescent="0.2"/>
    <row r="102" ht="24" customHeight="1" x14ac:dyDescent="0.2"/>
    <row r="103" ht="24" customHeight="1" x14ac:dyDescent="0.2"/>
    <row r="104" ht="24" customHeight="1" x14ac:dyDescent="0.2"/>
    <row r="105" ht="24" customHeight="1" x14ac:dyDescent="0.2"/>
    <row r="106" ht="24" customHeight="1" x14ac:dyDescent="0.2"/>
    <row r="107" ht="24" customHeight="1" x14ac:dyDescent="0.2"/>
    <row r="108" ht="24" customHeight="1" x14ac:dyDescent="0.2"/>
    <row r="109" ht="24" customHeight="1" x14ac:dyDescent="0.2"/>
    <row r="110" ht="24" customHeight="1" x14ac:dyDescent="0.2"/>
    <row r="111" ht="24" customHeight="1" x14ac:dyDescent="0.2"/>
    <row r="112" ht="24" customHeight="1" x14ac:dyDescent="0.2"/>
    <row r="113" ht="24" customHeight="1" x14ac:dyDescent="0.2"/>
    <row r="114" ht="24" customHeight="1" x14ac:dyDescent="0.2"/>
    <row r="115" ht="24" customHeight="1" x14ac:dyDescent="0.2"/>
    <row r="116" ht="24" customHeight="1" x14ac:dyDescent="0.2"/>
    <row r="117" ht="24" customHeight="1" x14ac:dyDescent="0.2"/>
    <row r="118" ht="24" customHeight="1" x14ac:dyDescent="0.2"/>
    <row r="119" ht="24" customHeight="1" x14ac:dyDescent="0.2"/>
    <row r="120" ht="24" customHeight="1" x14ac:dyDescent="0.2"/>
    <row r="121" ht="24" customHeight="1" x14ac:dyDescent="0.2"/>
    <row r="122" ht="24" customHeight="1" x14ac:dyDescent="0.2"/>
    <row r="123" ht="24" customHeight="1" x14ac:dyDescent="0.2"/>
    <row r="124" ht="24" customHeight="1" x14ac:dyDescent="0.2"/>
    <row r="125" ht="24" customHeight="1" x14ac:dyDescent="0.2"/>
    <row r="126" ht="24" customHeight="1" x14ac:dyDescent="0.2"/>
    <row r="127" ht="24" customHeight="1" x14ac:dyDescent="0.2"/>
    <row r="128" ht="24" customHeight="1" x14ac:dyDescent="0.2"/>
    <row r="129" ht="24" customHeight="1" x14ac:dyDescent="0.2"/>
    <row r="130" ht="24" customHeight="1" x14ac:dyDescent="0.2"/>
    <row r="131" ht="24" customHeight="1" x14ac:dyDescent="0.2"/>
    <row r="132" ht="24" customHeight="1" x14ac:dyDescent="0.2"/>
    <row r="133" ht="24" customHeight="1" x14ac:dyDescent="0.2"/>
    <row r="134" ht="24" customHeight="1" x14ac:dyDescent="0.2"/>
    <row r="135" ht="24" customHeight="1" x14ac:dyDescent="0.2"/>
    <row r="136" ht="24" customHeight="1" x14ac:dyDescent="0.2"/>
    <row r="137" ht="24" customHeight="1" x14ac:dyDescent="0.2"/>
    <row r="138" ht="24" customHeight="1" x14ac:dyDescent="0.2"/>
    <row r="139" ht="24" customHeight="1" x14ac:dyDescent="0.2"/>
    <row r="140" ht="24" customHeight="1" x14ac:dyDescent="0.2"/>
    <row r="141" ht="24" customHeight="1" x14ac:dyDescent="0.2"/>
    <row r="142" ht="24" customHeight="1" x14ac:dyDescent="0.2"/>
    <row r="143" ht="24" customHeight="1" x14ac:dyDescent="0.2"/>
    <row r="144" ht="24" customHeight="1" x14ac:dyDescent="0.2"/>
    <row r="145" ht="24" customHeight="1" x14ac:dyDescent="0.2"/>
    <row r="146" ht="24" customHeight="1" x14ac:dyDescent="0.2"/>
    <row r="147" ht="24" customHeight="1" x14ac:dyDescent="0.2"/>
    <row r="148" ht="24" customHeight="1" x14ac:dyDescent="0.2"/>
    <row r="149" ht="24" customHeight="1" x14ac:dyDescent="0.2"/>
    <row r="150" ht="24" customHeight="1" x14ac:dyDescent="0.2"/>
    <row r="151" ht="24" customHeight="1" x14ac:dyDescent="0.2"/>
    <row r="152" ht="24" customHeight="1" x14ac:dyDescent="0.2"/>
    <row r="153" ht="24" customHeight="1" x14ac:dyDescent="0.2"/>
    <row r="154" ht="24" customHeight="1" x14ac:dyDescent="0.2"/>
    <row r="155" ht="24" customHeight="1" x14ac:dyDescent="0.2"/>
    <row r="156" ht="24" customHeight="1" x14ac:dyDescent="0.2"/>
    <row r="157" ht="24" customHeight="1" x14ac:dyDescent="0.2"/>
    <row r="158" ht="24" customHeight="1" x14ac:dyDescent="0.2"/>
    <row r="159" ht="24" customHeight="1" x14ac:dyDescent="0.2"/>
    <row r="160" ht="24" customHeight="1" x14ac:dyDescent="0.2"/>
    <row r="161" ht="24" customHeight="1" x14ac:dyDescent="0.2"/>
    <row r="162" ht="24" customHeight="1" x14ac:dyDescent="0.2"/>
    <row r="163" ht="24" customHeight="1" x14ac:dyDescent="0.2"/>
    <row r="164" ht="24" customHeight="1" x14ac:dyDescent="0.2"/>
    <row r="165" ht="24" customHeight="1" x14ac:dyDescent="0.2"/>
    <row r="166" ht="24" customHeight="1" x14ac:dyDescent="0.2"/>
    <row r="167" ht="24" customHeight="1" x14ac:dyDescent="0.2"/>
    <row r="168" ht="24" customHeight="1" x14ac:dyDescent="0.2"/>
    <row r="169" ht="24" customHeight="1" x14ac:dyDescent="0.2"/>
    <row r="170" ht="24" customHeight="1" x14ac:dyDescent="0.2"/>
    <row r="171" ht="24" customHeight="1" x14ac:dyDescent="0.2"/>
    <row r="172" ht="24" customHeight="1" x14ac:dyDescent="0.2"/>
    <row r="173" ht="24" customHeight="1" x14ac:dyDescent="0.2"/>
    <row r="174" ht="24" customHeight="1" x14ac:dyDescent="0.2"/>
    <row r="175" ht="24" customHeight="1" x14ac:dyDescent="0.2"/>
    <row r="176" ht="24" customHeight="1" x14ac:dyDescent="0.2"/>
    <row r="177" ht="24" customHeight="1" x14ac:dyDescent="0.2"/>
    <row r="178" ht="24" customHeight="1" x14ac:dyDescent="0.2"/>
    <row r="179" ht="24" customHeight="1" x14ac:dyDescent="0.2"/>
    <row r="180" ht="24" customHeight="1" x14ac:dyDescent="0.2"/>
    <row r="181" ht="24" customHeight="1" x14ac:dyDescent="0.2"/>
    <row r="182" ht="24" customHeight="1" x14ac:dyDescent="0.2"/>
    <row r="183" ht="24" customHeight="1" x14ac:dyDescent="0.2"/>
    <row r="184" ht="24" customHeight="1" x14ac:dyDescent="0.2"/>
    <row r="185" ht="24" customHeight="1" x14ac:dyDescent="0.2"/>
    <row r="186" ht="24" customHeight="1" x14ac:dyDescent="0.2"/>
    <row r="187" ht="24" customHeight="1" x14ac:dyDescent="0.2"/>
    <row r="188" ht="24" customHeight="1" x14ac:dyDescent="0.2"/>
    <row r="189" ht="24" customHeight="1" x14ac:dyDescent="0.2"/>
    <row r="190" ht="24" customHeight="1" x14ac:dyDescent="0.2"/>
    <row r="191" ht="24" customHeight="1" x14ac:dyDescent="0.2"/>
    <row r="192" ht="24" customHeight="1" x14ac:dyDescent="0.2"/>
    <row r="193" ht="24" customHeight="1" x14ac:dyDescent="0.2"/>
    <row r="194" ht="24" customHeight="1" x14ac:dyDescent="0.2"/>
    <row r="195" ht="24" customHeight="1" x14ac:dyDescent="0.2"/>
    <row r="196" ht="24" customHeight="1" x14ac:dyDescent="0.2"/>
    <row r="197" ht="24" customHeight="1" x14ac:dyDescent="0.2"/>
    <row r="198" ht="24" customHeight="1" x14ac:dyDescent="0.2"/>
    <row r="199" ht="24" customHeight="1" x14ac:dyDescent="0.2"/>
    <row r="200" ht="24" customHeight="1" x14ac:dyDescent="0.2"/>
    <row r="201" ht="24" customHeight="1" x14ac:dyDescent="0.2"/>
    <row r="202" ht="24" customHeight="1" x14ac:dyDescent="0.2"/>
    <row r="203" ht="24" customHeight="1" x14ac:dyDescent="0.2"/>
    <row r="204" ht="24" customHeight="1" x14ac:dyDescent="0.2"/>
    <row r="205" ht="24" customHeight="1" x14ac:dyDescent="0.2"/>
    <row r="206" ht="24" customHeight="1" x14ac:dyDescent="0.2"/>
    <row r="207" ht="24" customHeight="1" x14ac:dyDescent="0.2"/>
    <row r="208" ht="24" customHeight="1" x14ac:dyDescent="0.2"/>
    <row r="209" ht="24" customHeight="1" x14ac:dyDescent="0.2"/>
    <row r="210" ht="24" customHeight="1" x14ac:dyDescent="0.2"/>
    <row r="211" ht="24" customHeight="1" x14ac:dyDescent="0.2"/>
    <row r="212" ht="24" customHeight="1" x14ac:dyDescent="0.2"/>
    <row r="213" ht="24" customHeight="1" x14ac:dyDescent="0.2"/>
    <row r="214" ht="24" customHeight="1" x14ac:dyDescent="0.2"/>
    <row r="215" ht="24" customHeight="1" x14ac:dyDescent="0.2"/>
    <row r="216" ht="24" customHeight="1" x14ac:dyDescent="0.2"/>
    <row r="217" ht="24" customHeight="1" x14ac:dyDescent="0.2"/>
    <row r="218" ht="24" customHeight="1" x14ac:dyDescent="0.2"/>
    <row r="219" ht="24" customHeight="1" x14ac:dyDescent="0.2"/>
    <row r="220" ht="24" customHeight="1" x14ac:dyDescent="0.2"/>
    <row r="221" ht="24" customHeight="1" x14ac:dyDescent="0.2"/>
    <row r="222" ht="24" customHeight="1" x14ac:dyDescent="0.2"/>
    <row r="223" ht="24" customHeight="1" x14ac:dyDescent="0.2"/>
    <row r="224" ht="24" customHeight="1" x14ac:dyDescent="0.2"/>
    <row r="225" ht="24" customHeight="1" x14ac:dyDescent="0.2"/>
    <row r="226" ht="24" customHeight="1" x14ac:dyDescent="0.2"/>
    <row r="227" ht="24" customHeight="1" x14ac:dyDescent="0.2"/>
    <row r="228" ht="24" customHeight="1" x14ac:dyDescent="0.2"/>
    <row r="229" ht="24" customHeight="1" x14ac:dyDescent="0.2"/>
    <row r="230" ht="24" customHeight="1" x14ac:dyDescent="0.2"/>
    <row r="231" ht="24" customHeight="1" x14ac:dyDescent="0.2"/>
    <row r="232" ht="24" customHeight="1" x14ac:dyDescent="0.2"/>
    <row r="233" ht="24" customHeight="1" x14ac:dyDescent="0.2"/>
    <row r="234" ht="24" customHeight="1" x14ac:dyDescent="0.2"/>
    <row r="235" ht="24" customHeight="1" x14ac:dyDescent="0.2"/>
    <row r="236" ht="24" customHeight="1" x14ac:dyDescent="0.2"/>
    <row r="237" ht="24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  <row r="1001" ht="15.75" customHeight="1" x14ac:dyDescent="0.2"/>
    <row r="1002" ht="15.75" customHeight="1" x14ac:dyDescent="0.2"/>
    <row r="1003" ht="15.75" customHeight="1" x14ac:dyDescent="0.2"/>
    <row r="1004" ht="15.75" customHeight="1" x14ac:dyDescent="0.2"/>
  </sheetData>
  <mergeCells count="6">
    <mergeCell ref="B1:D1"/>
    <mergeCell ref="A35:F35"/>
    <mergeCell ref="A36:F36"/>
    <mergeCell ref="B32:C32"/>
    <mergeCell ref="B33:C33"/>
    <mergeCell ref="A19:F19"/>
  </mergeCells>
  <conditionalFormatting sqref="H72:H73">
    <cfRule type="expression" dxfId="2" priority="1">
      <formula>IF(H72&gt;G72,TRUE,FALSE)</formula>
    </cfRule>
  </conditionalFormatting>
  <hyperlinks>
    <hyperlink ref="E13" r:id="rId1" xr:uid="{10234106-78D7-4025-A4B5-8153AFCB8331}"/>
    <hyperlink ref="E14" r:id="rId2" xr:uid="{7112D2F7-1DA9-422E-865A-C96DBBA58766}"/>
  </hyperlinks>
  <pageMargins left="0.7" right="0.7" top="0.75" bottom="0.75" header="0" footer="0"/>
  <pageSetup fitToHeight="0" orientation="portrait"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3BDDEF-4213-40C4-8EF7-E4AB6D40A446}">
  <dimension ref="A1:F108"/>
  <sheetViews>
    <sheetView workbookViewId="0">
      <selection activeCell="F53" sqref="F53"/>
    </sheetView>
  </sheetViews>
  <sheetFormatPr defaultRowHeight="14.25" x14ac:dyDescent="0.2"/>
  <cols>
    <col min="1" max="1" width="40.375" bestFit="1" customWidth="1"/>
    <col min="2" max="2" width="20.5" bestFit="1" customWidth="1"/>
    <col min="3" max="3" width="21.875" bestFit="1" customWidth="1"/>
    <col min="4" max="4" width="36.875" customWidth="1"/>
    <col min="5" max="5" width="24.625" bestFit="1" customWidth="1"/>
    <col min="6" max="6" width="35.625" bestFit="1" customWidth="1"/>
    <col min="8" max="8" width="11.5" bestFit="1" customWidth="1"/>
    <col min="9" max="9" width="10.5" bestFit="1" customWidth="1"/>
  </cols>
  <sheetData>
    <row r="1" spans="1:6" ht="47.25" customHeight="1" thickBot="1" x14ac:dyDescent="0.25">
      <c r="A1" s="43" t="s">
        <v>28</v>
      </c>
      <c r="B1" s="51"/>
      <c r="C1" s="32">
        <f ca="1">'Retirement income worksheet'!E1</f>
        <v>44223</v>
      </c>
    </row>
    <row r="2" spans="1:6" ht="15" thickBot="1" x14ac:dyDescent="0.25">
      <c r="A2" s="34" t="str">
        <f>'Client Info'!B2</f>
        <v>Enter Person 1 Name and Age On Client Info Tab</v>
      </c>
      <c r="B2" s="53" t="s">
        <v>42</v>
      </c>
      <c r="C2" s="53" t="s">
        <v>43</v>
      </c>
      <c r="D2" s="53" t="s">
        <v>44</v>
      </c>
      <c r="E2" s="53" t="s">
        <v>45</v>
      </c>
      <c r="F2" s="53" t="str">
        <f>CONCATENATE("Income Produced @ ", 'Retirement income worksheet'!B8*100, "% Growth Per Year")</f>
        <v>Income Produced @ 4% Growth Per Year</v>
      </c>
    </row>
    <row r="3" spans="1:6" ht="15" thickBot="1" x14ac:dyDescent="0.25">
      <c r="A3" s="33">
        <f>'Client Info'!D2</f>
        <v>20</v>
      </c>
      <c r="B3" s="40">
        <f>Person1USAssets</f>
        <v>10000</v>
      </c>
      <c r="C3" s="35">
        <f>IF(A3&lt;50,'Retirement income worksheet'!$B$4,'Retirement income worksheet'!$B$5)</f>
        <v>325</v>
      </c>
      <c r="D3" s="35">
        <v>0</v>
      </c>
      <c r="E3" s="35">
        <f>'Retirement income worksheet'!B10</f>
        <v>12000</v>
      </c>
      <c r="F3" s="35">
        <f>(B3+D3)*'Retirement income worksheet'!$B$8+IF(A3&gt;='Retirement income worksheet'!$B$13,'Retirement income worksheet'!$B$14*12,0)+IF(A3&gt;='Retirement income worksheet'!$B$11,'Retirement income worksheet'!$B$12*12,0)</f>
        <v>400</v>
      </c>
    </row>
    <row r="4" spans="1:6" ht="15" thickBot="1" x14ac:dyDescent="0.25">
      <c r="A4" s="33">
        <f>A3+1</f>
        <v>21</v>
      </c>
      <c r="B4" s="41">
        <f>FV('Retirement income worksheet'!$B$6,1,0,-'Retirement income analysis'!B3)</f>
        <v>10600</v>
      </c>
      <c r="C4" s="35">
        <f>IF(A4&lt;50,'Retirement income worksheet'!$B$4,'Retirement income worksheet'!$B$5)</f>
        <v>325</v>
      </c>
      <c r="D4" s="36">
        <f>C3*(((1+'Retirement income worksheet'!$B$6/12)^12-1)/('Retirement income worksheet'!$B$6/12))</f>
        <v>4009.0577711923447</v>
      </c>
      <c r="E4" s="36">
        <f>FV('Retirement income worksheet'!$B$7,1,0,-'Retirement income analysis'!E3)</f>
        <v>12360</v>
      </c>
      <c r="F4" s="35">
        <f>(B4+D4)*'Retirement income worksheet'!$B$8+IF(A4&gt;='Retirement income worksheet'!$B$13,'Retirement income worksheet'!$B$14*12,0)+IF(A4&gt;='Retirement income worksheet'!$B$11,'Retirement income worksheet'!$B$12*12,0)</f>
        <v>584.36231084769383</v>
      </c>
    </row>
    <row r="5" spans="1:6" ht="15" thickBot="1" x14ac:dyDescent="0.25">
      <c r="A5" s="33">
        <f t="shared" ref="A5:A6" si="0">A4+1</f>
        <v>22</v>
      </c>
      <c r="B5" s="41">
        <f>FV('Retirement income worksheet'!$B$6,1,0,-'Retirement income analysis'!B4)</f>
        <v>11236</v>
      </c>
      <c r="C5" s="35">
        <f>IF(A5&lt;50,'Retirement income worksheet'!$B$4,'Retirement income worksheet'!$B$5)</f>
        <v>325</v>
      </c>
      <c r="D5" s="36">
        <f>$D$4+D4*(1+'Retirement income worksheet'!$B$6)</f>
        <v>8258.6590086562301</v>
      </c>
      <c r="E5" s="36">
        <f>FV('Retirement income worksheet'!$B$7,1,0,-'Retirement income analysis'!E4)</f>
        <v>12730.800000000001</v>
      </c>
      <c r="F5" s="35">
        <f>(B5+D5)*'Retirement income worksheet'!$B$8+IF(A5&gt;='Retirement income worksheet'!$B$13,'Retirement income worksheet'!$B$14*12,0)+IF(A5&gt;='Retirement income worksheet'!$B$11,'Retirement income worksheet'!$B$12*12,0)</f>
        <v>779.78636034624913</v>
      </c>
    </row>
    <row r="6" spans="1:6" ht="15" thickBot="1" x14ac:dyDescent="0.25">
      <c r="A6" s="33">
        <f t="shared" si="0"/>
        <v>23</v>
      </c>
      <c r="B6" s="41">
        <f>FV('Retirement income worksheet'!$B$6,1,0,-'Retirement income analysis'!B5)</f>
        <v>11910.16</v>
      </c>
      <c r="C6" s="35">
        <f>IF(A6&lt;50,'Retirement income worksheet'!$B$4,'Retirement income worksheet'!$B$5)</f>
        <v>325</v>
      </c>
      <c r="D6" s="36">
        <f>$D$4+D5*(1+'Retirement income worksheet'!$B$6)</f>
        <v>12763.236320367949</v>
      </c>
      <c r="E6" s="36">
        <f>FV('Retirement income worksheet'!$B$7,1,0,-'Retirement income analysis'!E5)</f>
        <v>13112.724000000002</v>
      </c>
      <c r="F6" s="35">
        <f>(B6+D6)*'Retirement income worksheet'!$B$8+IF(A6&gt;='Retirement income worksheet'!$B$13,'Retirement income worksheet'!$B$14*12,0)+IF(A6&gt;='Retirement income worksheet'!$B$11,'Retirement income worksheet'!$B$12*12,0)</f>
        <v>986.93585281471792</v>
      </c>
    </row>
    <row r="7" spans="1:6" ht="15" thickBot="1" x14ac:dyDescent="0.25">
      <c r="A7" s="33">
        <f t="shared" ref="A7" si="1">A6+1</f>
        <v>24</v>
      </c>
      <c r="B7" s="41">
        <f>FV('Retirement income worksheet'!$B$6,1,0,-'Retirement income analysis'!B6)</f>
        <v>12624.7696</v>
      </c>
      <c r="C7" s="35">
        <f>IF(A7&lt;50,'Retirement income worksheet'!$B$4,'Retirement income worksheet'!$B$5)</f>
        <v>325</v>
      </c>
      <c r="D7" s="36">
        <f>$D$4+D6*(1+'Retirement income worksheet'!$B$6)</f>
        <v>17538.088270782369</v>
      </c>
      <c r="E7" s="36">
        <f>FV('Retirement income worksheet'!$B$7,1,0,-'Retirement income analysis'!E6)</f>
        <v>13506.105720000003</v>
      </c>
      <c r="F7" s="35">
        <f>(B7+D7)*'Retirement income worksheet'!$B$8+IF(A7&gt;='Retirement income worksheet'!$B$13,'Retirement income worksheet'!$B$14*12,0)+IF(A7&gt;='Retirement income worksheet'!$B$11,'Retirement income worksheet'!$B$12*12,0)</f>
        <v>1206.5143148312948</v>
      </c>
    </row>
    <row r="8" spans="1:6" ht="15" thickBot="1" x14ac:dyDescent="0.25">
      <c r="A8" s="33">
        <f t="shared" ref="A8:A18" si="2">A7+1</f>
        <v>25</v>
      </c>
      <c r="B8" s="41">
        <f>FV('Retirement income worksheet'!$B$6,1,0,-'Retirement income analysis'!B7)</f>
        <v>13382.255776</v>
      </c>
      <c r="C8" s="35">
        <f>IF(A8&lt;50,'Retirement income worksheet'!$B$4,'Retirement income worksheet'!$B$5)</f>
        <v>325</v>
      </c>
      <c r="D8" s="36">
        <f>$D$4+D7*(1+'Retirement income worksheet'!$B$6)</f>
        <v>22599.431338221657</v>
      </c>
      <c r="E8" s="36">
        <f>FV('Retirement income worksheet'!$B$7,1,0,-'Retirement income analysis'!E7)</f>
        <v>13911.288891600003</v>
      </c>
      <c r="F8" s="35">
        <f>(B8+D8)*'Retirement income worksheet'!$B$8+IF(A8&gt;='Retirement income worksheet'!$B$13,'Retirement income worksheet'!$B$14*12,0)+IF(A8&gt;='Retirement income worksheet'!$B$11,'Retirement income worksheet'!$B$12*12,0)</f>
        <v>1439.2674845688662</v>
      </c>
    </row>
    <row r="9" spans="1:6" ht="15" thickBot="1" x14ac:dyDescent="0.25">
      <c r="A9" s="33">
        <f t="shared" si="2"/>
        <v>26</v>
      </c>
      <c r="B9" s="41">
        <f>FV('Retirement income worksheet'!$B$6,1,0,-'Retirement income analysis'!B8)</f>
        <v>14185.191122560002</v>
      </c>
      <c r="C9" s="35">
        <f>IF(A9&lt;50,'Retirement income worksheet'!$B$4,'Retirement income worksheet'!$B$5)</f>
        <v>325</v>
      </c>
      <c r="D9" s="36">
        <f>$D$4+D8*(1+'Retirement income worksheet'!$B$6)</f>
        <v>27964.454989707301</v>
      </c>
      <c r="E9" s="36">
        <f>FV('Retirement income worksheet'!$B$7,1,0,-'Retirement income analysis'!E8)</f>
        <v>14328.627558348004</v>
      </c>
      <c r="F9" s="35">
        <f>(B9+D9)*'Retirement income worksheet'!$B$8+IF(A9&gt;='Retirement income worksheet'!$B$13,'Retirement income worksheet'!$B$14*12,0)+IF(A9&gt;='Retirement income worksheet'!$B$11,'Retirement income worksheet'!$B$12*12,0)</f>
        <v>1685.9858444906922</v>
      </c>
    </row>
    <row r="10" spans="1:6" ht="15" thickBot="1" x14ac:dyDescent="0.25">
      <c r="A10" s="33">
        <f t="shared" si="2"/>
        <v>27</v>
      </c>
      <c r="B10" s="41">
        <f>FV('Retirement income worksheet'!$B$6,1,0,-'Retirement income analysis'!B9)</f>
        <v>15036.302589913603</v>
      </c>
      <c r="C10" s="35">
        <f>IF(A10&lt;50,'Retirement income worksheet'!$B$4,'Retirement income worksheet'!$B$5)</f>
        <v>325</v>
      </c>
      <c r="D10" s="36">
        <f>$D$4+D9*(1+'Retirement income worksheet'!$B$6)</f>
        <v>33651.380060282085</v>
      </c>
      <c r="E10" s="36">
        <f>FV('Retirement income worksheet'!$B$7,1,0,-'Retirement income analysis'!E9)</f>
        <v>14758.486385098444</v>
      </c>
      <c r="F10" s="35">
        <f>(B10+D10)*'Retirement income worksheet'!$B$8+IF(A10&gt;='Retirement income worksheet'!$B$13,'Retirement income worksheet'!$B$14*12,0)+IF(A10&gt;='Retirement income worksheet'!$B$11,'Retirement income worksheet'!$B$12*12,0)</f>
        <v>1947.5073060078275</v>
      </c>
    </row>
    <row r="11" spans="1:6" ht="15" thickBot="1" x14ac:dyDescent="0.25">
      <c r="A11" s="33">
        <f t="shared" si="2"/>
        <v>28</v>
      </c>
      <c r="B11" s="41">
        <f>FV('Retirement income worksheet'!$B$6,1,0,-'Retirement income analysis'!B10)</f>
        <v>15938.48074530842</v>
      </c>
      <c r="C11" s="35">
        <f>IF(A11&lt;50,'Retirement income worksheet'!$B$4,'Retirement income worksheet'!$B$5)</f>
        <v>325</v>
      </c>
      <c r="D11" s="36">
        <f>$D$4+D10*(1+'Retirement income worksheet'!$B$6)</f>
        <v>39679.520635091358</v>
      </c>
      <c r="E11" s="36">
        <f>FV('Retirement income worksheet'!$B$7,1,0,-'Retirement income analysis'!E10)</f>
        <v>15201.240976651397</v>
      </c>
      <c r="F11" s="35">
        <f>(B11+D11)*'Retirement income worksheet'!$B$8+IF(A11&gt;='Retirement income worksheet'!$B$13,'Retirement income worksheet'!$B$14*12,0)+IF(A11&gt;='Retirement income worksheet'!$B$11,'Retirement income worksheet'!$B$12*12,0)</f>
        <v>2224.7200552159911</v>
      </c>
    </row>
    <row r="12" spans="1:6" ht="15" thickBot="1" x14ac:dyDescent="0.25">
      <c r="A12" s="33">
        <f t="shared" si="2"/>
        <v>29</v>
      </c>
      <c r="B12" s="41">
        <f>FV('Retirement income worksheet'!$B$6,1,0,-'Retirement income analysis'!B11)</f>
        <v>16894.789590026925</v>
      </c>
      <c r="C12" s="35">
        <f>IF(A12&lt;50,'Retirement income worksheet'!$B$4,'Retirement income worksheet'!$B$5)</f>
        <v>325</v>
      </c>
      <c r="D12" s="36">
        <f>C12*(((1+'Retirement income worksheet'!$B$6/12)^12-1)/('Retirement income worksheet'!$B$6/12))+D11*(1+'Retirement income worksheet'!$B$6)</f>
        <v>46069.349644389185</v>
      </c>
      <c r="E12" s="36">
        <f>FV('Retirement income worksheet'!$B$7,1,0,-'Retirement income analysis'!E11)</f>
        <v>15657.278205950939</v>
      </c>
      <c r="F12" s="35">
        <f>(B12+D12)*'Retirement income worksheet'!$B$8+IF(A12&gt;='Retirement income worksheet'!$B$13,'Retirement income worksheet'!$B$14*12,0)+IF(A12&gt;='Retirement income worksheet'!$B$11,'Retirement income worksheet'!$B$12*12,0)</f>
        <v>2518.5655693766448</v>
      </c>
    </row>
    <row r="13" spans="1:6" ht="15" thickBot="1" x14ac:dyDescent="0.25">
      <c r="A13" s="33">
        <f t="shared" si="2"/>
        <v>30</v>
      </c>
      <c r="B13" s="41">
        <f>FV('Retirement income worksheet'!$B$6,1,0,-'Retirement income analysis'!B12)</f>
        <v>17908.476965428541</v>
      </c>
      <c r="C13" s="35">
        <f>IF(A13&lt;50,'Retirement income worksheet'!$B$4,'Retirement income worksheet'!$B$5)</f>
        <v>325</v>
      </c>
      <c r="D13" s="36">
        <f>C13*(((1+'Retirement income worksheet'!$B$6/12)^12-1)/('Retirement income worksheet'!$B$6/12))+D12*(1+'Retirement income worksheet'!$B$6)</f>
        <v>52842.568394244889</v>
      </c>
      <c r="E13" s="36">
        <f>FV('Retirement income worksheet'!$B$7,1,0,-'Retirement income analysis'!E12)</f>
        <v>16126.996552129467</v>
      </c>
      <c r="F13" s="35">
        <f>(B13+D13)*'Retirement income worksheet'!$B$8+IF(A13&gt;='Retirement income worksheet'!$B$13,'Retirement income worksheet'!$B$14*12,0)+IF(A13&gt;='Retirement income worksheet'!$B$11,'Retirement income worksheet'!$B$12*12,0)</f>
        <v>2830.0418143869374</v>
      </c>
    </row>
    <row r="14" spans="1:6" ht="15" thickBot="1" x14ac:dyDescent="0.25">
      <c r="A14" s="33">
        <f t="shared" si="2"/>
        <v>31</v>
      </c>
      <c r="B14" s="41">
        <f>FV('Retirement income worksheet'!$B$6,1,0,-'Retirement income analysis'!B13)</f>
        <v>18982.985583354253</v>
      </c>
      <c r="C14" s="35">
        <f>IF(A14&lt;50,'Retirement income worksheet'!$B$4,'Retirement income worksheet'!$B$5)</f>
        <v>325</v>
      </c>
      <c r="D14" s="36">
        <f>C14*(((1+'Retirement income worksheet'!$B$6/12)^12-1)/('Retirement income worksheet'!$B$6/12))+D13*(1+'Retirement income worksheet'!$B$6)</f>
        <v>60022.180269091928</v>
      </c>
      <c r="E14" s="36">
        <f>FV('Retirement income worksheet'!$B$7,1,0,-'Retirement income analysis'!E13)</f>
        <v>16610.806448693351</v>
      </c>
      <c r="F14" s="35">
        <f>(B14+D14)*'Retirement income worksheet'!$B$8+IF(A14&gt;='Retirement income worksheet'!$B$13,'Retirement income worksheet'!$B$14*12,0)+IF(A14&gt;='Retirement income worksheet'!$B$11,'Retirement income worksheet'!$B$12*12,0)</f>
        <v>3160.2066340978472</v>
      </c>
    </row>
    <row r="15" spans="1:6" ht="15" thickBot="1" x14ac:dyDescent="0.25">
      <c r="A15" s="33">
        <f t="shared" si="2"/>
        <v>32</v>
      </c>
      <c r="B15" s="41">
        <f>FV('Retirement income worksheet'!$B$6,1,0,-'Retirement income analysis'!B14)</f>
        <v>20121.96471835551</v>
      </c>
      <c r="C15" s="35">
        <f>IF(A15&lt;50,'Retirement income worksheet'!$B$4,'Retirement income worksheet'!$B$5)</f>
        <v>325</v>
      </c>
      <c r="D15" s="36">
        <f>C15*(((1+'Retirement income worksheet'!$B$6/12)^12-1)/('Retirement income worksheet'!$B$6/12))+D14*(1+'Retirement income worksheet'!$B$6)</f>
        <v>67632.568856429789</v>
      </c>
      <c r="E15" s="36">
        <f>FV('Retirement income worksheet'!$B$7,1,0,-'Retirement income analysis'!E14)</f>
        <v>17109.130642154152</v>
      </c>
      <c r="F15" s="35">
        <f>(B15+D15)*'Retirement income worksheet'!$B$8+IF(A15&gt;='Retirement income worksheet'!$B$13,'Retirement income worksheet'!$B$14*12,0)+IF(A15&gt;='Retirement income worksheet'!$B$11,'Retirement income worksheet'!$B$12*12,0)</f>
        <v>3510.1813429914118</v>
      </c>
    </row>
    <row r="16" spans="1:6" ht="15" thickBot="1" x14ac:dyDescent="0.25">
      <c r="A16" s="33">
        <f t="shared" si="2"/>
        <v>33</v>
      </c>
      <c r="B16" s="41">
        <f>FV('Retirement income worksheet'!$B$6,1,0,-'Retirement income analysis'!B15)</f>
        <v>21329.282601456842</v>
      </c>
      <c r="C16" s="35">
        <f>IF(A16&lt;50,'Retirement income worksheet'!$B$4,'Retirement income worksheet'!$B$5)</f>
        <v>325</v>
      </c>
      <c r="D16" s="36">
        <f>C16*(((1+'Retirement income worksheet'!$B$6/12)^12-1)/('Retirement income worksheet'!$B$6/12))+D15*(1+'Retirement income worksheet'!$B$6)</f>
        <v>75699.58075900792</v>
      </c>
      <c r="E16" s="36">
        <f>FV('Retirement income worksheet'!$B$7,1,0,-'Retirement income analysis'!E15)</f>
        <v>17622.404561418778</v>
      </c>
      <c r="F16" s="35">
        <f>(B16+D16)*'Retirement income worksheet'!$B$8+IF(A16&gt;='Retirement income worksheet'!$B$13,'Retirement income worksheet'!$B$14*12,0)+IF(A16&gt;='Retirement income worksheet'!$B$11,'Retirement income worksheet'!$B$12*12,0)</f>
        <v>3881.1545344185906</v>
      </c>
    </row>
    <row r="17" spans="1:6" ht="15" thickBot="1" x14ac:dyDescent="0.25">
      <c r="A17" s="33">
        <f t="shared" si="2"/>
        <v>34</v>
      </c>
      <c r="B17" s="41">
        <f>FV('Retirement income worksheet'!$B$6,1,0,-'Retirement income analysis'!B16)</f>
        <v>22609.039557544253</v>
      </c>
      <c r="C17" s="35">
        <f>IF(A17&lt;50,'Retirement income worksheet'!$B$4,'Retirement income worksheet'!$B$5)</f>
        <v>325</v>
      </c>
      <c r="D17" s="36">
        <f>C17*(((1+'Retirement income worksheet'!$B$6/12)^12-1)/('Retirement income worksheet'!$B$6/12))+D16*(1+'Retirement income worksheet'!$B$6)</f>
        <v>84250.613375740737</v>
      </c>
      <c r="E17" s="36">
        <f>FV('Retirement income worksheet'!$B$7,1,0,-'Retirement income analysis'!E16)</f>
        <v>18151.076698261342</v>
      </c>
      <c r="F17" s="35">
        <f>(B17+D17)*'Retirement income worksheet'!$B$8+IF(A17&gt;='Retirement income worksheet'!$B$13,'Retirement income worksheet'!$B$14*12,0)+IF(A17&gt;='Retirement income worksheet'!$B$11,'Retirement income worksheet'!$B$12*12,0)</f>
        <v>4274.3861173313999</v>
      </c>
    </row>
    <row r="18" spans="1:6" ht="15" thickBot="1" x14ac:dyDescent="0.25">
      <c r="A18" s="33">
        <f t="shared" si="2"/>
        <v>35</v>
      </c>
      <c r="B18" s="41">
        <f>FV('Retirement income worksheet'!$B$6,1,0,-'Retirement income analysis'!B17)</f>
        <v>23965.581930996908</v>
      </c>
      <c r="C18" s="35">
        <f>IF(A18&lt;50,'Retirement income worksheet'!$B$4,'Retirement income worksheet'!$B$5)</f>
        <v>325</v>
      </c>
      <c r="D18" s="36">
        <f>C18*(((1+'Retirement income worksheet'!$B$6/12)^12-1)/('Retirement income worksheet'!$B$6/12))+D17*(1+'Retirement income worksheet'!$B$6)</f>
        <v>93314.707949477524</v>
      </c>
      <c r="E18" s="36">
        <f>FV('Retirement income worksheet'!$B$7,1,0,-'Retirement income analysis'!E17)</f>
        <v>18695.608999209184</v>
      </c>
      <c r="F18" s="35">
        <f>(B18+D18)*'Retirement income worksheet'!$B$8+IF(A18&gt;='Retirement income worksheet'!$B$13,'Retirement income worksheet'!$B$14*12,0)+IF(A18&gt;='Retirement income worksheet'!$B$11,'Retirement income worksheet'!$B$12*12,0)</f>
        <v>4691.211595218977</v>
      </c>
    </row>
    <row r="19" spans="1:6" ht="15" thickBot="1" x14ac:dyDescent="0.25">
      <c r="A19" s="33">
        <f t="shared" ref="A19" si="3">A18+1</f>
        <v>36</v>
      </c>
      <c r="B19" s="41">
        <f>FV('Retirement income worksheet'!$B$6,1,0,-'Retirement income analysis'!B18)</f>
        <v>25403.516846856724</v>
      </c>
      <c r="C19" s="35">
        <f>IF(A19&lt;50,'Retirement income worksheet'!$B$4,'Retirement income worksheet'!$B$5)</f>
        <v>325</v>
      </c>
      <c r="D19" s="36">
        <f>C19*(((1+'Retirement income worksheet'!$B$6/12)^12-1)/('Retirement income worksheet'!$B$6/12))+D18*(1+'Retirement income worksheet'!$B$6)</f>
        <v>102922.64819763853</v>
      </c>
      <c r="E19" s="36">
        <f>FV('Retirement income worksheet'!$B$7,1,0,-'Retirement income analysis'!E18)</f>
        <v>19256.47726918546</v>
      </c>
      <c r="F19" s="35">
        <f>(B19+D19)*'Retirement income worksheet'!$B$8+IF(A19&gt;='Retirement income worksheet'!$B$13,'Retirement income worksheet'!$B$14*12,0)+IF(A19&gt;='Retirement income worksheet'!$B$11,'Retirement income worksheet'!$B$12*12,0)</f>
        <v>5133.0466017798099</v>
      </c>
    </row>
    <row r="20" spans="1:6" ht="15" thickBot="1" x14ac:dyDescent="0.25">
      <c r="A20" s="33">
        <f t="shared" ref="A20:A23" si="4">A19+1</f>
        <v>37</v>
      </c>
      <c r="B20" s="41">
        <f>FV('Retirement income worksheet'!$B$6,1,0,-'Retirement income analysis'!B19)</f>
        <v>26927.727857668131</v>
      </c>
      <c r="C20" s="35">
        <f>IF(A20&lt;50,'Retirement income worksheet'!$B$4,'Retirement income worksheet'!$B$5)</f>
        <v>325</v>
      </c>
      <c r="D20" s="36">
        <f>C20*(((1+'Retirement income worksheet'!$B$6/12)^12-1)/('Retirement income worksheet'!$B$6/12))+D19*(1+'Retirement income worksheet'!$B$6)</f>
        <v>113107.06486068918</v>
      </c>
      <c r="E20" s="36">
        <f>FV('Retirement income worksheet'!$B$7,1,0,-'Retirement income analysis'!E19)</f>
        <v>19834.171587261026</v>
      </c>
      <c r="F20" s="35">
        <f>(B20+D20)*'Retirement income worksheet'!$B$8+IF(A20&gt;='Retirement income worksheet'!$B$13,'Retirement income worksheet'!$B$14*12,0)+IF(A20&gt;='Retirement income worksheet'!$B$11,'Retirement income worksheet'!$B$12*12,0)</f>
        <v>5601.3917087342925</v>
      </c>
    </row>
    <row r="21" spans="1:6" ht="15" thickBot="1" x14ac:dyDescent="0.25">
      <c r="A21" s="33">
        <f t="shared" si="4"/>
        <v>38</v>
      </c>
      <c r="B21" s="41">
        <f>FV('Retirement income worksheet'!$B$6,1,0,-'Retirement income analysis'!B20)</f>
        <v>28543.391529128221</v>
      </c>
      <c r="C21" s="35">
        <f>IF(A21&lt;50,'Retirement income worksheet'!$B$4,'Retirement income worksheet'!$B$5)</f>
        <v>325</v>
      </c>
      <c r="D21" s="36">
        <f>C21*(((1+'Retirement income worksheet'!$B$6/12)^12-1)/('Retirement income worksheet'!$B$6/12))+D20*(1+'Retirement income worksheet'!$B$6)</f>
        <v>123902.54652352288</v>
      </c>
      <c r="E21" s="36">
        <f>FV('Retirement income worksheet'!$B$7,1,0,-'Retirement income analysis'!E20)</f>
        <v>20429.196734878857</v>
      </c>
      <c r="F21" s="35">
        <f>(B21+D21)*'Retirement income worksheet'!$B$8+IF(A21&gt;='Retirement income worksheet'!$B$13,'Retirement income worksheet'!$B$14*12,0)+IF(A21&gt;='Retirement income worksheet'!$B$11,'Retirement income worksheet'!$B$12*12,0)</f>
        <v>6097.8375221060442</v>
      </c>
    </row>
    <row r="22" spans="1:6" ht="15" thickBot="1" x14ac:dyDescent="0.25">
      <c r="A22" s="33">
        <f t="shared" si="4"/>
        <v>39</v>
      </c>
      <c r="B22" s="41">
        <f>FV('Retirement income worksheet'!$B$6,1,0,-'Retirement income analysis'!B21)</f>
        <v>30255.995020875915</v>
      </c>
      <c r="C22" s="35">
        <f>IF(A22&lt;50,'Retirement income worksheet'!$B$4,'Retirement income worksheet'!$B$5)</f>
        <v>325</v>
      </c>
      <c r="D22" s="36">
        <f>C22*(((1+'Retirement income worksheet'!$B$6/12)^12-1)/('Retirement income worksheet'!$B$6/12))+D21*(1+'Retirement income worksheet'!$B$6)</f>
        <v>135345.7570861266</v>
      </c>
      <c r="E22" s="36">
        <f>FV('Retirement income worksheet'!$B$7,1,0,-'Retirement income analysis'!E21)</f>
        <v>21042.072636925222</v>
      </c>
      <c r="F22" s="35">
        <f>(B22+D22)*'Retirement income worksheet'!$B$8+IF(A22&gt;='Retirement income worksheet'!$B$13,'Retirement income worksheet'!$B$14*12,0)+IF(A22&gt;='Retirement income worksheet'!$B$11,'Retirement income worksheet'!$B$12*12,0)</f>
        <v>6624.0700842801007</v>
      </c>
    </row>
    <row r="23" spans="1:6" ht="15" thickBot="1" x14ac:dyDescent="0.25">
      <c r="A23" s="33">
        <f t="shared" si="4"/>
        <v>40</v>
      </c>
      <c r="B23" s="41">
        <f>FV('Retirement income worksheet'!$B$6,1,0,-'Retirement income analysis'!B22)</f>
        <v>32071.354722128472</v>
      </c>
      <c r="C23" s="35">
        <f>IF(A23&lt;50,'Retirement income worksheet'!$B$4,'Retirement income worksheet'!$B$5)</f>
        <v>325</v>
      </c>
      <c r="D23" s="36">
        <f>C23*(((1+'Retirement income worksheet'!$B$6/12)^12-1)/('Retirement income worksheet'!$B$6/12))+D22*(1+'Retirement income worksheet'!$B$6)</f>
        <v>147475.56028248655</v>
      </c>
      <c r="E23" s="36">
        <f>FV('Retirement income worksheet'!$B$7,1,0,-'Retirement income analysis'!E22)</f>
        <v>21673.334816032981</v>
      </c>
      <c r="F23" s="35">
        <f>(B23+D23)*'Retirement income worksheet'!$B$8+IF(A23&gt;='Retirement income worksheet'!$B$13,'Retirement income worksheet'!$B$14*12,0)+IF(A23&gt;='Retirement income worksheet'!$B$11,'Retirement income worksheet'!$B$12*12,0)</f>
        <v>7181.8766001846016</v>
      </c>
    </row>
    <row r="24" spans="1:6" ht="15" thickBot="1" x14ac:dyDescent="0.25">
      <c r="A24" s="33">
        <f t="shared" ref="A24:A25" si="5">A23+1</f>
        <v>41</v>
      </c>
      <c r="B24" s="41">
        <f>FV('Retirement income worksheet'!$B$6,1,0,-'Retirement income analysis'!B23)</f>
        <v>33995.636005456181</v>
      </c>
      <c r="C24" s="35">
        <f>IF(A24&lt;50,'Retirement income worksheet'!$B$4,'Retirement income worksheet'!$B$5)</f>
        <v>325</v>
      </c>
      <c r="D24" s="36">
        <f>C24*(((1+'Retirement income worksheet'!$B$6/12)^12-1)/('Retirement income worksheet'!$B$6/12))+D23*(1+'Retirement income worksheet'!$B$6)</f>
        <v>160333.15167062808</v>
      </c>
      <c r="E24" s="36">
        <f>FV('Retirement income worksheet'!$B$7,1,0,-'Retirement income analysis'!E23)</f>
        <v>22323.53486051397</v>
      </c>
      <c r="F24" s="35">
        <f>(B24+D24)*'Retirement income worksheet'!$B$8+IF(A24&gt;='Retirement income worksheet'!$B$13,'Retirement income worksheet'!$B$14*12,0)+IF(A24&gt;='Retirement income worksheet'!$B$11,'Retirement income worksheet'!$B$12*12,0)</f>
        <v>7773.1515070433707</v>
      </c>
    </row>
    <row r="25" spans="1:6" ht="15" thickBot="1" x14ac:dyDescent="0.25">
      <c r="A25" s="33">
        <f t="shared" si="5"/>
        <v>42</v>
      </c>
      <c r="B25" s="41">
        <f>FV('Retirement income worksheet'!$B$6,1,0,-'Retirement income analysis'!B24)</f>
        <v>36035.374165783556</v>
      </c>
      <c r="C25" s="35">
        <f>IF(A25&lt;50,'Retirement income worksheet'!$B$4,'Retirement income worksheet'!$B$5)</f>
        <v>325</v>
      </c>
      <c r="D25" s="36">
        <f>C25*(((1+'Retirement income worksheet'!$B$6/12)^12-1)/('Retirement income worksheet'!$B$6/12))+D24*(1+'Retirement income worksheet'!$B$6)</f>
        <v>173962.19854205812</v>
      </c>
      <c r="E25" s="36">
        <f>FV('Retirement income worksheet'!$B$7,1,0,-'Retirement income analysis'!E24)</f>
        <v>22993.240906329389</v>
      </c>
      <c r="F25" s="35">
        <f>(B25+D25)*'Retirement income worksheet'!$B$8+IF(A25&gt;='Retirement income worksheet'!$B$13,'Retirement income worksheet'!$B$14*12,0)+IF(A25&gt;='Retirement income worksheet'!$B$11,'Retirement income worksheet'!$B$12*12,0)</f>
        <v>8399.9029083136666</v>
      </c>
    </row>
    <row r="26" spans="1:6" ht="15" thickBot="1" x14ac:dyDescent="0.25">
      <c r="A26" s="33">
        <f t="shared" ref="A26:A53" si="6">A25+1</f>
        <v>43</v>
      </c>
      <c r="B26" s="41">
        <f>FV('Retirement income worksheet'!$B$6,1,0,-'Retirement income analysis'!B25)</f>
        <v>38197.496615730568</v>
      </c>
      <c r="C26" s="35">
        <f>IF(A26&lt;50,'Retirement income worksheet'!$B$4,'Retirement income worksheet'!$B$5)</f>
        <v>325</v>
      </c>
      <c r="D26" s="36">
        <f>C26*(((1+'Retirement income worksheet'!$B$6/12)^12-1)/('Retirement income worksheet'!$B$6/12))+D25*(1+'Retirement income worksheet'!$B$6)</f>
        <v>188408.98822577397</v>
      </c>
      <c r="E26" s="36">
        <f>FV('Retirement income worksheet'!$B$7,1,0,-'Retirement income analysis'!E25)</f>
        <v>23683.038133519272</v>
      </c>
      <c r="F26" s="35">
        <f>(B26+D26)*'Retirement income worksheet'!$B$8+IF(A26&gt;='Retirement income worksheet'!$B$13,'Retirement income worksheet'!$B$14*12,0)+IF(A26&gt;='Retirement income worksheet'!$B$11,'Retirement income worksheet'!$B$12*12,0)</f>
        <v>9064.2593936601825</v>
      </c>
    </row>
    <row r="27" spans="1:6" ht="15" thickBot="1" x14ac:dyDescent="0.25">
      <c r="A27" s="33">
        <f t="shared" si="6"/>
        <v>44</v>
      </c>
      <c r="B27" s="41">
        <f>FV('Retirement income worksheet'!$B$6,1,0,-'Retirement income analysis'!B26)</f>
        <v>40489.346412674407</v>
      </c>
      <c r="C27" s="35">
        <f>IF(A27&lt;50,'Retirement income worksheet'!$B$4,'Retirement income worksheet'!$B$5)</f>
        <v>325</v>
      </c>
      <c r="D27" s="36">
        <f>C27*(((1+'Retirement income worksheet'!$B$6/12)^12-1)/('Retirement income worksheet'!$B$6/12))+D26*(1+'Retirement income worksheet'!$B$6)</f>
        <v>203722.58529051277</v>
      </c>
      <c r="E27" s="36">
        <f>FV('Retirement income worksheet'!$B$7,1,0,-'Retirement income analysis'!E26)</f>
        <v>24393.529277524853</v>
      </c>
      <c r="F27" s="35">
        <f>(B27+D27)*'Retirement income worksheet'!$B$8+IF(A27&gt;='Retirement income worksheet'!$B$13,'Retirement income worksheet'!$B$14*12,0)+IF(A27&gt;='Retirement income worksheet'!$B$11,'Retirement income worksheet'!$B$12*12,0)</f>
        <v>9768.4772681274881</v>
      </c>
    </row>
    <row r="28" spans="1:6" ht="15" thickBot="1" x14ac:dyDescent="0.25">
      <c r="A28" s="33">
        <f t="shared" si="6"/>
        <v>45</v>
      </c>
      <c r="B28" s="41">
        <f>FV('Retirement income worksheet'!$B$6,1,0,-'Retirement income analysis'!B27)</f>
        <v>42918.707197434873</v>
      </c>
      <c r="C28" s="35">
        <f>IF(A28&lt;50,'Retirement income worksheet'!$B$4,'Retirement income worksheet'!$B$5)</f>
        <v>325</v>
      </c>
      <c r="D28" s="36">
        <f>C28*(((1+'Retirement income worksheet'!$B$6/12)^12-1)/('Retirement income worksheet'!$B$6/12))+D27*(1+'Retirement income worksheet'!$B$6)</f>
        <v>219954.99817913587</v>
      </c>
      <c r="E28" s="36">
        <f>FV('Retirement income worksheet'!$B$7,1,0,-'Retirement income analysis'!E27)</f>
        <v>25125.3351558506</v>
      </c>
      <c r="F28" s="35">
        <f>(B28+D28)*'Retirement income worksheet'!$B$8+IF(A28&gt;='Retirement income worksheet'!$B$13,'Retirement income worksheet'!$B$14*12,0)+IF(A28&gt;='Retirement income worksheet'!$B$11,'Retirement income worksheet'!$B$12*12,0)</f>
        <v>10514.94821506283</v>
      </c>
    </row>
    <row r="29" spans="1:6" ht="15" thickBot="1" x14ac:dyDescent="0.25">
      <c r="A29" s="33">
        <f t="shared" si="6"/>
        <v>46</v>
      </c>
      <c r="B29" s="41">
        <f>FV('Retirement income worksheet'!$B$6,1,0,-'Retirement income analysis'!B28)</f>
        <v>45493.829629280968</v>
      </c>
      <c r="C29" s="35">
        <f>IF(A29&lt;50,'Retirement income worksheet'!$B$4,'Retirement income worksheet'!$B$5)</f>
        <v>325</v>
      </c>
      <c r="D29" s="36">
        <f>C29*(((1+'Retirement income worksheet'!$B$6/12)^12-1)/('Retirement income worksheet'!$B$6/12))+D28*(1+'Retirement income worksheet'!$B$6)</f>
        <v>237161.35584107638</v>
      </c>
      <c r="E29" s="36">
        <f>FV('Retirement income worksheet'!$B$7,1,0,-'Retirement income analysis'!E28)</f>
        <v>25879.09521052612</v>
      </c>
      <c r="F29" s="35">
        <f>(B29+D29)*'Retirement income worksheet'!$B$8+IF(A29&gt;='Retirement income worksheet'!$B$13,'Retirement income worksheet'!$B$14*12,0)+IF(A29&gt;='Retirement income worksheet'!$B$11,'Retirement income worksheet'!$B$12*12,0)</f>
        <v>11306.207418814294</v>
      </c>
    </row>
    <row r="30" spans="1:6" ht="15" thickBot="1" x14ac:dyDescent="0.25">
      <c r="A30" s="33">
        <f t="shared" si="6"/>
        <v>47</v>
      </c>
      <c r="B30" s="41">
        <f>FV('Retirement income worksheet'!$B$6,1,0,-'Retirement income analysis'!B29)</f>
        <v>48223.45940703783</v>
      </c>
      <c r="C30" s="35">
        <f>IF(A30&lt;50,'Retirement income worksheet'!$B$4,'Retirement income worksheet'!$B$5)</f>
        <v>325</v>
      </c>
      <c r="D30" s="36">
        <f>C30*(((1+'Retirement income worksheet'!$B$6/12)^12-1)/('Retirement income worksheet'!$B$6/12))+D29*(1+'Retirement income worksheet'!$B$6)</f>
        <v>255400.0949627333</v>
      </c>
      <c r="E30" s="36">
        <f>FV('Retirement income worksheet'!$B$7,1,0,-'Retirement income analysis'!E29)</f>
        <v>26655.468066841906</v>
      </c>
      <c r="F30" s="35">
        <f>(B30+D30)*'Retirement income worksheet'!$B$8+IF(A30&gt;='Retirement income worksheet'!$B$13,'Retirement income worksheet'!$B$14*12,0)+IF(A30&gt;='Retirement income worksheet'!$B$11,'Retirement income worksheet'!$B$12*12,0)</f>
        <v>12144.942174790847</v>
      </c>
    </row>
    <row r="31" spans="1:6" ht="15" thickBot="1" x14ac:dyDescent="0.25">
      <c r="A31" s="33">
        <f t="shared" si="6"/>
        <v>48</v>
      </c>
      <c r="B31" s="41">
        <f>FV('Retirement income worksheet'!$B$6,1,0,-'Retirement income analysis'!B30)</f>
        <v>51116.866971460106</v>
      </c>
      <c r="C31" s="35">
        <f>IF(A31&lt;50,'Retirement income worksheet'!$B$4,'Retirement income worksheet'!$B$5)</f>
        <v>325</v>
      </c>
      <c r="D31" s="36">
        <f>C31*(((1+'Retirement income worksheet'!$B$6/12)^12-1)/('Retirement income worksheet'!$B$6/12))+D30*(1+'Retirement income worksheet'!$B$6)</f>
        <v>274733.15843168966</v>
      </c>
      <c r="E31" s="36">
        <f>FV('Retirement income worksheet'!$B$7,1,0,-'Retirement income analysis'!E30)</f>
        <v>27455.132108847163</v>
      </c>
      <c r="F31" s="35">
        <f>(B31+D31)*'Retirement income worksheet'!$B$8+IF(A31&gt;='Retirement income worksheet'!$B$13,'Retirement income worksheet'!$B$14*12,0)+IF(A31&gt;='Retirement income worksheet'!$B$11,'Retirement income worksheet'!$B$12*12,0)</f>
        <v>13034.001016125991</v>
      </c>
    </row>
    <row r="32" spans="1:6" ht="15" thickBot="1" x14ac:dyDescent="0.25">
      <c r="A32" s="33">
        <f t="shared" si="6"/>
        <v>49</v>
      </c>
      <c r="B32" s="41">
        <f>FV('Retirement income worksheet'!$B$6,1,0,-'Retirement income analysis'!B31)</f>
        <v>54183.878989747718</v>
      </c>
      <c r="C32" s="35">
        <f>IF(A32&lt;50,'Retirement income worksheet'!$B$4,'Retirement income worksheet'!$B$5)</f>
        <v>325</v>
      </c>
      <c r="D32" s="36">
        <f>C32*(((1+'Retirement income worksheet'!$B$6/12)^12-1)/('Retirement income worksheet'!$B$6/12))+D31*(1+'Retirement income worksheet'!$B$6)</f>
        <v>295226.20570878341</v>
      </c>
      <c r="E32" s="36">
        <f>FV('Retirement income worksheet'!$B$7,1,0,-'Retirement income analysis'!E31)</f>
        <v>28278.78607211258</v>
      </c>
      <c r="F32" s="35">
        <f>(B32+D32)*'Retirement income worksheet'!$B$8+IF(A32&gt;='Retirement income worksheet'!$B$13,'Retirement income worksheet'!$B$14*12,0)+IF(A32&gt;='Retirement income worksheet'!$B$11,'Retirement income worksheet'!$B$12*12,0)</f>
        <v>13976.403387941245</v>
      </c>
    </row>
    <row r="33" spans="1:6" ht="15" thickBot="1" x14ac:dyDescent="0.25">
      <c r="A33" s="33">
        <f t="shared" si="6"/>
        <v>50</v>
      </c>
      <c r="B33" s="41">
        <f>FV('Retirement income worksheet'!$B$6,1,0,-'Retirement income analysis'!B32)</f>
        <v>57434.911729132582</v>
      </c>
      <c r="C33" s="35">
        <f>IF(A33&lt;50,'Retirement income worksheet'!$B$4,'Retirement income worksheet'!$B$5)</f>
        <v>650</v>
      </c>
      <c r="D33" s="36">
        <f>C33*(((1+'Retirement income worksheet'!$B$6/12)^12-1)/('Retirement income worksheet'!$B$6/12))+D32*(1+'Retirement income worksheet'!$B$6)</f>
        <v>320957.89359369513</v>
      </c>
      <c r="E33" s="36">
        <f>FV('Retirement income worksheet'!$B$7,1,0,-'Retirement income analysis'!E32)</f>
        <v>29127.14965427596</v>
      </c>
      <c r="F33" s="35">
        <f>(B33+D33)*'Retirement income worksheet'!$B$8+IF(A33&gt;='Retirement income worksheet'!$B$13,'Retirement income worksheet'!$B$14*12,0)+IF(A33&gt;='Retirement income worksheet'!$B$11,'Retirement income worksheet'!$B$12*12,0)</f>
        <v>15135.712212913109</v>
      </c>
    </row>
    <row r="34" spans="1:6" ht="15" thickBot="1" x14ac:dyDescent="0.25">
      <c r="A34" s="33">
        <f t="shared" si="6"/>
        <v>51</v>
      </c>
      <c r="B34" s="41">
        <f>FV('Retirement income worksheet'!$B$6,1,0,-'Retirement income analysis'!B33)</f>
        <v>60881.006432880538</v>
      </c>
      <c r="C34" s="35">
        <f>IF(A34&lt;50,'Retirement income worksheet'!$B$4,'Retirement income worksheet'!$B$5)</f>
        <v>650</v>
      </c>
      <c r="D34" s="36">
        <f>C34*(((1+'Retirement income worksheet'!$B$6/12)^12-1)/('Retirement income worksheet'!$B$6/12))+D33*(1+'Retirement income worksheet'!$B$6)</f>
        <v>348233.48275170155</v>
      </c>
      <c r="E34" s="36">
        <f>FV('Retirement income worksheet'!$B$7,1,0,-'Retirement income analysis'!E33)</f>
        <v>30000.964143904239</v>
      </c>
      <c r="F34" s="35">
        <f>(B34+D34)*'Retirement income worksheet'!$B$8+IF(A34&gt;='Retirement income worksheet'!$B$13,'Retirement income worksheet'!$B$14*12,0)+IF(A34&gt;='Retirement income worksheet'!$B$11,'Retirement income worksheet'!$B$12*12,0)</f>
        <v>16364.579567383284</v>
      </c>
    </row>
    <row r="35" spans="1:6" ht="15" thickBot="1" x14ac:dyDescent="0.25">
      <c r="A35" s="33">
        <f t="shared" si="6"/>
        <v>52</v>
      </c>
      <c r="B35" s="41">
        <f>FV('Retirement income worksheet'!$B$6,1,0,-'Retirement income analysis'!B34)</f>
        <v>64533.866818853377</v>
      </c>
      <c r="C35" s="35">
        <f>IF(A35&lt;50,'Retirement income worksheet'!$B$4,'Retirement income worksheet'!$B$5)</f>
        <v>650</v>
      </c>
      <c r="D35" s="36">
        <f>C35*(((1+'Retirement income worksheet'!$B$6/12)^12-1)/('Retirement income worksheet'!$B$6/12))+D34*(1+'Retirement income worksheet'!$B$6)</f>
        <v>377145.60725918831</v>
      </c>
      <c r="E35" s="36">
        <f>FV('Retirement income worksheet'!$B$7,1,0,-'Retirement income analysis'!E34)</f>
        <v>30900.993068221367</v>
      </c>
      <c r="F35" s="35">
        <f>(B35+D35)*'Retirement income worksheet'!$B$8+IF(A35&gt;='Retirement income worksheet'!$B$13,'Retirement income worksheet'!$B$14*12,0)+IF(A35&gt;='Retirement income worksheet'!$B$11,'Retirement income worksheet'!$B$12*12,0)</f>
        <v>17667.178963121667</v>
      </c>
    </row>
    <row r="36" spans="1:6" ht="15" thickBot="1" x14ac:dyDescent="0.25">
      <c r="A36" s="33">
        <f t="shared" si="6"/>
        <v>53</v>
      </c>
      <c r="B36" s="41">
        <f>FV('Retirement income worksheet'!$B$6,1,0,-'Retirement income analysis'!B35)</f>
        <v>68405.89882798458</v>
      </c>
      <c r="C36" s="35">
        <f>IF(A36&lt;50,'Retirement income worksheet'!$B$4,'Retirement income worksheet'!$B$5)</f>
        <v>650</v>
      </c>
      <c r="D36" s="36">
        <f>C36*(((1+'Retirement income worksheet'!$B$6/12)^12-1)/('Retirement income worksheet'!$B$6/12))+D35*(1+'Retirement income worksheet'!$B$6)</f>
        <v>407792.45923712431</v>
      </c>
      <c r="E36" s="36">
        <f>FV('Retirement income worksheet'!$B$7,1,0,-'Retirement income analysis'!E35)</f>
        <v>31828.022860268007</v>
      </c>
      <c r="F36" s="35">
        <f>(B36+D36)*'Retirement income worksheet'!$B$8+IF(A36&gt;='Retirement income worksheet'!$B$13,'Retirement income worksheet'!$B$14*12,0)+IF(A36&gt;='Retirement income worksheet'!$B$11,'Retirement income worksheet'!$B$12*12,0)</f>
        <v>19047.934322604357</v>
      </c>
    </row>
    <row r="37" spans="1:6" ht="15" thickBot="1" x14ac:dyDescent="0.25">
      <c r="A37" s="33">
        <f t="shared" si="6"/>
        <v>54</v>
      </c>
      <c r="B37" s="41">
        <f>FV('Retirement income worksheet'!$B$6,1,0,-'Retirement income analysis'!B36)</f>
        <v>72510.252757663664</v>
      </c>
      <c r="C37" s="35">
        <f>IF(A37&lt;50,'Retirement income worksheet'!$B$4,'Retirement income worksheet'!$B$5)</f>
        <v>650</v>
      </c>
      <c r="D37" s="36">
        <f>C37*(((1+'Retirement income worksheet'!$B$6/12)^12-1)/('Retirement income worksheet'!$B$6/12))+D36*(1+'Retirement income worksheet'!$B$6)</f>
        <v>440278.12233373645</v>
      </c>
      <c r="E37" s="36">
        <f>FV('Retirement income worksheet'!$B$7,1,0,-'Retirement income analysis'!E36)</f>
        <v>32782.863546076049</v>
      </c>
      <c r="F37" s="35">
        <f>(B37+D37)*'Retirement income worksheet'!$B$8+IF(A37&gt;='Retirement income worksheet'!$B$13,'Retirement income worksheet'!$B$14*12,0)+IF(A37&gt;='Retirement income worksheet'!$B$11,'Retirement income worksheet'!$B$12*12,0)</f>
        <v>20511.535003656005</v>
      </c>
    </row>
    <row r="38" spans="1:6" ht="15" thickBot="1" x14ac:dyDescent="0.25">
      <c r="A38" s="33">
        <f t="shared" si="6"/>
        <v>55</v>
      </c>
      <c r="B38" s="41">
        <f>FV('Retirement income worksheet'!$B$6,1,0,-'Retirement income analysis'!B37)</f>
        <v>76860.867923123486</v>
      </c>
      <c r="C38" s="35">
        <f>IF(A38&lt;50,'Retirement income worksheet'!$B$4,'Retirement income worksheet'!$B$5)</f>
        <v>650</v>
      </c>
      <c r="D38" s="36">
        <f>C38*(((1+'Retirement income worksheet'!$B$6/12)^12-1)/('Retirement income worksheet'!$B$6/12))+D37*(1+'Retirement income worksheet'!$B$6)</f>
        <v>474712.92521614535</v>
      </c>
      <c r="E38" s="36">
        <f>FV('Retirement income worksheet'!$B$7,1,0,-'Retirement income analysis'!E37)</f>
        <v>33766.349452458329</v>
      </c>
      <c r="F38" s="35">
        <f>(B38+D38)*'Retirement income worksheet'!$B$8+IF(A38&gt;='Retirement income worksheet'!$B$13,'Retirement income worksheet'!$B$14*12,0)+IF(A38&gt;='Retirement income worksheet'!$B$11,'Retirement income worksheet'!$B$12*12,0)</f>
        <v>22062.951725570754</v>
      </c>
    </row>
    <row r="39" spans="1:6" ht="15" thickBot="1" x14ac:dyDescent="0.25">
      <c r="A39" s="33">
        <f t="shared" si="6"/>
        <v>56</v>
      </c>
      <c r="B39" s="41">
        <f>FV('Retirement income worksheet'!$B$6,1,0,-'Retirement income analysis'!B38)</f>
        <v>81472.519998510892</v>
      </c>
      <c r="C39" s="35">
        <f>IF(A39&lt;50,'Retirement income worksheet'!$B$4,'Retirement income worksheet'!$B$5)</f>
        <v>650</v>
      </c>
      <c r="D39" s="36">
        <f>C39*(((1+'Retirement income worksheet'!$B$6/12)^12-1)/('Retirement income worksheet'!$B$6/12))+D38*(1+'Retirement income worksheet'!$B$6)</f>
        <v>511213.8162714988</v>
      </c>
      <c r="E39" s="36">
        <f>FV('Retirement income worksheet'!$B$7,1,0,-'Retirement income analysis'!E38)</f>
        <v>34779.339936032084</v>
      </c>
      <c r="F39" s="35">
        <f>(B39+D39)*'Retirement income worksheet'!$B$8+IF(A39&gt;='Retirement income worksheet'!$B$13,'Retirement income worksheet'!$B$14*12,0)+IF(A39&gt;='Retirement income worksheet'!$B$11,'Retirement income worksheet'!$B$12*12,0)</f>
        <v>23707.453450800385</v>
      </c>
    </row>
    <row r="40" spans="1:6" ht="15" thickBot="1" x14ac:dyDescent="0.25">
      <c r="A40" s="33">
        <f t="shared" si="6"/>
        <v>57</v>
      </c>
      <c r="B40" s="41">
        <f>FV('Retirement income worksheet'!$B$6,1,0,-'Retirement income analysis'!B39)</f>
        <v>86360.871198421548</v>
      </c>
      <c r="C40" s="35">
        <f>IF(A40&lt;50,'Retirement income worksheet'!$B$4,'Retirement income worksheet'!$B$5)</f>
        <v>650</v>
      </c>
      <c r="D40" s="36">
        <f>C40*(((1+'Retirement income worksheet'!$B$6/12)^12-1)/('Retirement income worksheet'!$B$6/12))+D39*(1+'Retirement income worksheet'!$B$6)</f>
        <v>549904.76079017343</v>
      </c>
      <c r="E40" s="36">
        <f>FV('Retirement income worksheet'!$B$7,1,0,-'Retirement income analysis'!E39)</f>
        <v>35822.720134113049</v>
      </c>
      <c r="F40" s="35">
        <f>(B40+D40)*'Retirement income worksheet'!$B$8+IF(A40&gt;='Retirement income worksheet'!$B$13,'Retirement income worksheet'!$B$14*12,0)+IF(A40&gt;='Retirement income worksheet'!$B$11,'Retirement income worksheet'!$B$12*12,0)</f>
        <v>25450.625279543801</v>
      </c>
    </row>
    <row r="41" spans="1:6" ht="15" thickBot="1" x14ac:dyDescent="0.25">
      <c r="A41" s="33">
        <f t="shared" si="6"/>
        <v>58</v>
      </c>
      <c r="B41" s="41">
        <f>FV('Retirement income worksheet'!$B$6,1,0,-'Retirement income analysis'!B40)</f>
        <v>91542.523470326851</v>
      </c>
      <c r="C41" s="35">
        <f>IF(A41&lt;50,'Retirement income worksheet'!$B$4,'Retirement income worksheet'!$B$5)</f>
        <v>650</v>
      </c>
      <c r="D41" s="36">
        <f>C41*(((1+'Retirement income worksheet'!$B$6/12)^12-1)/('Retirement income worksheet'!$B$6/12))+D40*(1+'Retirement income worksheet'!$B$6)</f>
        <v>590917.16197996854</v>
      </c>
      <c r="E41" s="36">
        <f>FV('Retirement income worksheet'!$B$7,1,0,-'Retirement income analysis'!E40)</f>
        <v>36897.401738136439</v>
      </c>
      <c r="F41" s="35">
        <f>(B41+D41)*'Retirement income worksheet'!$B$8+IF(A41&gt;='Retirement income worksheet'!$B$13,'Retirement income worksheet'!$B$14*12,0)+IF(A41&gt;='Retirement income worksheet'!$B$11,'Retirement income worksheet'!$B$12*12,0)</f>
        <v>27298.387418011818</v>
      </c>
    </row>
    <row r="42" spans="1:6" ht="15" thickBot="1" x14ac:dyDescent="0.25">
      <c r="A42" s="33">
        <f t="shared" si="6"/>
        <v>59</v>
      </c>
      <c r="B42" s="41">
        <f>FV('Retirement income worksheet'!$B$6,1,0,-'Retirement income analysis'!B41)</f>
        <v>97035.074878546468</v>
      </c>
      <c r="C42" s="35">
        <f>IF(A42&lt;50,'Retirement income worksheet'!$B$4,'Retirement income worksheet'!$B$5)</f>
        <v>650</v>
      </c>
      <c r="D42" s="36">
        <f>C42*(((1+'Retirement income worksheet'!$B$6/12)^12-1)/('Retirement income worksheet'!$B$6/12))+D41*(1+'Retirement income worksheet'!$B$6)</f>
        <v>634390.30724115134</v>
      </c>
      <c r="E42" s="36">
        <f>FV('Retirement income worksheet'!$B$7,1,0,-'Retirement income analysis'!E41)</f>
        <v>38004.323790280534</v>
      </c>
      <c r="F42" s="35">
        <f>(B42+D42)*'Retirement income worksheet'!$B$8+IF(A42&gt;='Retirement income worksheet'!$B$13,'Retirement income worksheet'!$B$14*12,0)+IF(A42&gt;='Retirement income worksheet'!$B$11,'Retirement income worksheet'!$B$12*12,0)</f>
        <v>29257.015284787911</v>
      </c>
    </row>
    <row r="43" spans="1:6" ht="15" thickBot="1" x14ac:dyDescent="0.25">
      <c r="A43" s="33">
        <f t="shared" si="6"/>
        <v>60</v>
      </c>
      <c r="B43" s="41">
        <f>FV('Retirement income worksheet'!$B$6,1,0,-'Retirement income analysis'!B42)</f>
        <v>102857.17937125926</v>
      </c>
      <c r="C43" s="35">
        <f>IF(A43&lt;50,'Retirement income worksheet'!$B$4,'Retirement income worksheet'!$B$5)</f>
        <v>650</v>
      </c>
      <c r="D43" s="36">
        <f>C43*(((1+'Retirement income worksheet'!$B$6/12)^12-1)/('Retirement income worksheet'!$B$6/12))+D42*(1+'Retirement income worksheet'!$B$6)</f>
        <v>680471.84121800517</v>
      </c>
      <c r="E43" s="36">
        <f>FV('Retirement income worksheet'!$B$7,1,0,-'Retirement income analysis'!E42)</f>
        <v>39144.453503988952</v>
      </c>
      <c r="F43" s="35">
        <f>(B43+D43)*'Retirement income worksheet'!$B$8+IF(A43&gt;='Retirement income worksheet'!$B$13,'Retirement income worksheet'!$B$14*12,0)+IF(A43&gt;='Retirement income worksheet'!$B$11,'Retirement income worksheet'!$B$12*12,0)</f>
        <v>31333.160823570579</v>
      </c>
    </row>
    <row r="44" spans="1:6" ht="15" thickBot="1" x14ac:dyDescent="0.25">
      <c r="A44" s="33">
        <f t="shared" si="6"/>
        <v>61</v>
      </c>
      <c r="B44" s="41">
        <f>FV('Retirement income worksheet'!$B$6,1,0,-'Retirement income analysis'!B43)</f>
        <v>109028.61013353482</v>
      </c>
      <c r="C44" s="35">
        <f>IF(A44&lt;50,'Retirement income worksheet'!$B$4,'Retirement income worksheet'!$B$5)</f>
        <v>650</v>
      </c>
      <c r="D44" s="36">
        <f>C44*(((1+'Retirement income worksheet'!$B$6/12)^12-1)/('Retirement income worksheet'!$B$6/12))+D43*(1+'Retirement income worksheet'!$B$6)</f>
        <v>729318.26723347022</v>
      </c>
      <c r="E44" s="36">
        <f>FV('Retirement income worksheet'!$B$7,1,0,-'Retirement income analysis'!E43)</f>
        <v>40318.78710910862</v>
      </c>
      <c r="F44" s="35">
        <f>(B44+D44)*'Retirement income worksheet'!$B$8+IF(A44&gt;='Retirement income worksheet'!$B$13,'Retirement income worksheet'!$B$14*12,0)+IF(A44&gt;='Retirement income worksheet'!$B$11,'Retirement income worksheet'!$B$12*12,0)</f>
        <v>33533.875094680203</v>
      </c>
    </row>
    <row r="45" spans="1:6" ht="15" thickBot="1" x14ac:dyDescent="0.25">
      <c r="A45" s="33">
        <f t="shared" si="6"/>
        <v>62</v>
      </c>
      <c r="B45" s="41">
        <f>FV('Retirement income worksheet'!$B$6,1,0,-'Retirement income analysis'!B44)</f>
        <v>115570.32674154692</v>
      </c>
      <c r="C45" s="35">
        <f>IF(A45&lt;50,'Retirement income worksheet'!$B$4,'Retirement income worksheet'!$B$5)</f>
        <v>650</v>
      </c>
      <c r="D45" s="36">
        <f>C45*(((1+'Retirement income worksheet'!$B$6/12)^12-1)/('Retirement income worksheet'!$B$6/12))+D44*(1+'Retirement income worksheet'!$B$6)</f>
        <v>781095.4788098631</v>
      </c>
      <c r="E45" s="36">
        <f>FV('Retirement income worksheet'!$B$7,1,0,-'Retirement income analysis'!E44)</f>
        <v>41528.350722381881</v>
      </c>
      <c r="F45" s="35">
        <f>(B45+D45)*'Retirement income worksheet'!$B$8+IF(A45&gt;='Retirement income worksheet'!$B$13,'Retirement income worksheet'!$B$14*12,0)+IF(A45&gt;='Retirement income worksheet'!$B$11,'Retirement income worksheet'!$B$12*12,0)</f>
        <v>59866.632222056396</v>
      </c>
    </row>
    <row r="46" spans="1:6" ht="15" thickBot="1" x14ac:dyDescent="0.25">
      <c r="A46" s="33">
        <f t="shared" si="6"/>
        <v>63</v>
      </c>
      <c r="B46" s="41">
        <f>FV('Retirement income worksheet'!$B$6,1,0,-'Retirement income analysis'!B45)</f>
        <v>122504.54634603974</v>
      </c>
      <c r="C46" s="35">
        <f>IF(A46&lt;50,'Retirement income worksheet'!$B$4,'Retirement income worksheet'!$B$5)</f>
        <v>650</v>
      </c>
      <c r="D46" s="36">
        <f>C46*(((1+'Retirement income worksheet'!$B$6/12)^12-1)/('Retirement income worksheet'!$B$6/12))+D45*(1+'Retirement income worksheet'!$B$6)</f>
        <v>835979.32308083959</v>
      </c>
      <c r="E46" s="36">
        <f>FV('Retirement income worksheet'!$B$7,1,0,-'Retirement income analysis'!E45)</f>
        <v>42774.201244053336</v>
      </c>
      <c r="F46" s="35">
        <f>(B46+D46)*'Retirement income worksheet'!$B$8+IF(A46&gt;='Retirement income worksheet'!$B$13,'Retirement income worksheet'!$B$14*12,0)+IF(A46&gt;='Retirement income worksheet'!$B$11,'Retirement income worksheet'!$B$12*12,0)</f>
        <v>62339.354777075176</v>
      </c>
    </row>
    <row r="47" spans="1:6" ht="15" thickBot="1" x14ac:dyDescent="0.25">
      <c r="A47" s="33">
        <f t="shared" si="6"/>
        <v>64</v>
      </c>
      <c r="B47" s="41">
        <f>FV('Retirement income worksheet'!$B$6,1,0,-'Retirement income analysis'!B46)</f>
        <v>129854.81912680213</v>
      </c>
      <c r="C47" s="35">
        <f>IF(A47&lt;50,'Retirement income worksheet'!$B$4,'Retirement income worksheet'!$B$5)</f>
        <v>650</v>
      </c>
      <c r="D47" s="36">
        <f>C47*(((1+'Retirement income worksheet'!$B$6/12)^12-1)/('Retirement income worksheet'!$B$6/12))+D46*(1+'Retirement income worksheet'!$B$6)</f>
        <v>894156.19800807466</v>
      </c>
      <c r="E47" s="36">
        <f>FV('Retirement income worksheet'!$B$7,1,0,-'Retirement income analysis'!E46)</f>
        <v>44057.427281374934</v>
      </c>
      <c r="F47" s="35">
        <f>(B47+D47)*'Retirement income worksheet'!$B$8+IF(A47&gt;='Retirement income worksheet'!$B$13,'Retirement income worksheet'!$B$14*12,0)+IF(A47&gt;='Retirement income worksheet'!$B$11,'Retirement income worksheet'!$B$12*12,0)</f>
        <v>64960.440685395071</v>
      </c>
    </row>
    <row r="48" spans="1:6" ht="15" thickBot="1" x14ac:dyDescent="0.25">
      <c r="A48" s="33">
        <f t="shared" si="6"/>
        <v>65</v>
      </c>
      <c r="B48" s="41">
        <f>FV('Retirement income worksheet'!$B$6,1,0,-'Retirement income analysis'!B47)</f>
        <v>137646.10827441028</v>
      </c>
      <c r="C48" s="35">
        <f>IF(A48&lt;50,'Retirement income worksheet'!$B$4,'Retirement income worksheet'!$B$5)</f>
        <v>650</v>
      </c>
      <c r="D48" s="36">
        <f>C48*(((1+'Retirement income worksheet'!$B$6/12)^12-1)/('Retirement income worksheet'!$B$6/12))+D47*(1+'Retirement income worksheet'!$B$6)</f>
        <v>955823.68543094385</v>
      </c>
      <c r="E48" s="36">
        <f>FV('Retirement income worksheet'!$B$7,1,0,-'Retirement income analysis'!E47)</f>
        <v>45379.150099816186</v>
      </c>
      <c r="F48" s="35">
        <f>(B48+D48)*'Retirement income worksheet'!$B$8+IF(A48&gt;='Retirement income worksheet'!$B$13,'Retirement income worksheet'!$B$14*12,0)+IF(A48&gt;='Retirement income worksheet'!$B$11,'Retirement income worksheet'!$B$12*12,0)</f>
        <v>67738.791748214164</v>
      </c>
    </row>
    <row r="49" spans="1:6" ht="15" thickBot="1" x14ac:dyDescent="0.25">
      <c r="A49" s="33">
        <f t="shared" si="6"/>
        <v>66</v>
      </c>
      <c r="B49" s="41">
        <f>FV('Retirement income worksheet'!$B$6,1,0,-'Retirement income analysis'!B48)</f>
        <v>145904.87477087489</v>
      </c>
      <c r="C49" s="35">
        <f>IF(A49&lt;50,'Retirement income worksheet'!$B$4,'Retirement income worksheet'!$B$5)</f>
        <v>650</v>
      </c>
      <c r="D49" s="36">
        <f>C49*(((1+'Retirement income worksheet'!$B$6/12)^12-1)/('Retirement income worksheet'!$B$6/12))+D48*(1+'Retirement income worksheet'!$B$6)</f>
        <v>1021191.2220991852</v>
      </c>
      <c r="E49" s="36">
        <f>FV('Retirement income worksheet'!$B$7,1,0,-'Retirement income analysis'!E48)</f>
        <v>46740.52460281067</v>
      </c>
      <c r="F49" s="35">
        <f>(B49+D49)*'Retirement income worksheet'!$B$8+IF(A49&gt;='Retirement income worksheet'!$B$13,'Retirement income worksheet'!$B$14*12,0)+IF(A49&gt;='Retirement income worksheet'!$B$11,'Retirement income worksheet'!$B$12*12,0)</f>
        <v>70683.843874802405</v>
      </c>
    </row>
    <row r="50" spans="1:6" ht="15" thickBot="1" x14ac:dyDescent="0.25">
      <c r="A50" s="33">
        <f t="shared" si="6"/>
        <v>67</v>
      </c>
      <c r="B50" s="41">
        <f>FV('Retirement income worksheet'!$B$6,1,0,-'Retirement income analysis'!B49)</f>
        <v>154659.16725712738</v>
      </c>
      <c r="C50" s="35">
        <f>IF(A50&lt;50,'Retirement income worksheet'!$B$4,'Retirement income worksheet'!$B$5)</f>
        <v>650</v>
      </c>
      <c r="D50" s="36">
        <f>C50*(((1+'Retirement income worksheet'!$B$6/12)^12-1)/('Retirement income worksheet'!$B$6/12))+D49*(1+'Retirement income worksheet'!$B$6)</f>
        <v>1090480.8109675213</v>
      </c>
      <c r="E50" s="36">
        <f>FV('Retirement income worksheet'!$B$7,1,0,-'Retirement income analysis'!E49)</f>
        <v>48142.74034089499</v>
      </c>
      <c r="F50" s="35">
        <f>(B50+D50)*'Retirement income worksheet'!$B$8+IF(A50&gt;='Retirement income worksheet'!$B$13,'Retirement income worksheet'!$B$14*12,0)+IF(A50&gt;='Retirement income worksheet'!$B$11,'Retirement income worksheet'!$B$12*12,0)</f>
        <v>73805.599128985952</v>
      </c>
    </row>
    <row r="51" spans="1:6" ht="15" thickBot="1" x14ac:dyDescent="0.25">
      <c r="A51" s="33">
        <f t="shared" si="6"/>
        <v>68</v>
      </c>
      <c r="B51" s="41">
        <f>FV('Retirement income worksheet'!$B$6,1,0,-'Retirement income analysis'!B50)</f>
        <v>163938.71729255503</v>
      </c>
      <c r="C51" s="35">
        <f>IF(A51&lt;50,'Retirement income worksheet'!$B$4,'Retirement income worksheet'!$B$5)</f>
        <v>650</v>
      </c>
      <c r="D51" s="36">
        <f>C51*(((1+'Retirement income worksheet'!$B$6/12)^12-1)/('Retirement income worksheet'!$B$6/12))+D50*(1+'Retirement income worksheet'!$B$6)</f>
        <v>1163927.7751679574</v>
      </c>
      <c r="E51" s="36">
        <f>FV('Retirement income worksheet'!$B$7,1,0,-'Retirement income analysis'!E50)</f>
        <v>49587.022551121838</v>
      </c>
      <c r="F51" s="35">
        <f>(B51+D51)*'Retirement income worksheet'!$B$8+IF(A51&gt;='Retirement income worksheet'!$B$13,'Retirement income worksheet'!$B$14*12,0)+IF(A51&gt;='Retirement income worksheet'!$B$11,'Retirement income worksheet'!$B$12*12,0)</f>
        <v>77114.659698420495</v>
      </c>
    </row>
    <row r="52" spans="1:6" ht="15" thickBot="1" x14ac:dyDescent="0.25">
      <c r="A52" s="33">
        <f t="shared" si="6"/>
        <v>69</v>
      </c>
      <c r="B52" s="41">
        <f>FV('Retirement income worksheet'!$B$6,1,0,-'Retirement income analysis'!B51)</f>
        <v>173775.04033010834</v>
      </c>
      <c r="C52" s="35">
        <f>IF(A52&lt;50,'Retirement income worksheet'!$B$4,'Retirement income worksheet'!$B$5)</f>
        <v>650</v>
      </c>
      <c r="D52" s="36">
        <f>C52*(((1+'Retirement income worksheet'!$B$6/12)^12-1)/('Retirement income worksheet'!$B$6/12))+D51*(1+'Retirement income worksheet'!$B$6)</f>
        <v>1241781.5572204196</v>
      </c>
      <c r="E52" s="36">
        <f>FV('Retirement income worksheet'!$B$7,1,0,-'Retirement income analysis'!E51)</f>
        <v>51074.633227655497</v>
      </c>
      <c r="F52" s="35">
        <f>(B52+D52)*'Retirement income worksheet'!$B$8+IF(A52&gt;='Retirement income worksheet'!$B$13,'Retirement income worksheet'!$B$14*12,0)+IF(A52&gt;='Retirement income worksheet'!$B$11,'Retirement income worksheet'!$B$12*12,0)</f>
        <v>80622.263902021106</v>
      </c>
    </row>
    <row r="53" spans="1:6" ht="15" thickBot="1" x14ac:dyDescent="0.25">
      <c r="A53" s="17">
        <f t="shared" si="6"/>
        <v>70</v>
      </c>
      <c r="B53" s="49">
        <f>FV('Retirement income worksheet'!$B$6,1,0,-'Retirement income analysis'!B52)</f>
        <v>184201.54274991486</v>
      </c>
      <c r="C53" s="35">
        <f>IF(A53&lt;50,'Retirement income worksheet'!$B$4,'Retirement income worksheet'!$B$5)</f>
        <v>650</v>
      </c>
      <c r="D53" s="50">
        <f>C53*(((1+'Retirement income worksheet'!$B$6/12)^12-1)/('Retirement income worksheet'!$B$6/12))+D52*(1+'Retirement income worksheet'!$B$6)</f>
        <v>1324306.5661960298</v>
      </c>
      <c r="E53" s="50">
        <f>FV('Retirement income worksheet'!$B$7,1,0,-'Retirement income analysis'!E52)</f>
        <v>52606.87222448516</v>
      </c>
      <c r="F53" s="35">
        <f>(B53+D53)*'Retirement income worksheet'!$B$8+IF(A53&gt;='Retirement income worksheet'!$B$13,'Retirement income worksheet'!$B$14*12,0)+IF(A53&gt;='Retirement income worksheet'!$B$11,'Retirement income worksheet'!$B$12*12,0)</f>
        <v>84340.324357837788</v>
      </c>
    </row>
    <row r="54" spans="1:6" ht="15" thickBot="1" x14ac:dyDescent="0.25">
      <c r="A54" s="73"/>
      <c r="B54" s="74"/>
      <c r="C54" s="74"/>
      <c r="D54" s="74"/>
      <c r="E54" s="74"/>
      <c r="F54" s="75"/>
    </row>
    <row r="55" spans="1:6" ht="15" thickBot="1" x14ac:dyDescent="0.25">
      <c r="A55" s="70" t="s">
        <v>5</v>
      </c>
      <c r="B55" s="71"/>
      <c r="C55" s="71"/>
      <c r="D55" s="71"/>
      <c r="E55" s="71"/>
      <c r="F55" s="72"/>
    </row>
    <row r="56" spans="1:6" ht="15" thickBot="1" x14ac:dyDescent="0.25"/>
    <row r="57" spans="1:6" ht="15" thickBot="1" x14ac:dyDescent="0.25">
      <c r="A57" s="34" t="str">
        <f>'Client Info'!B3</f>
        <v>Enter Person 2 Name and Age On Client Info Tab</v>
      </c>
      <c r="B57" s="53" t="s">
        <v>42</v>
      </c>
      <c r="C57" s="53" t="s">
        <v>43</v>
      </c>
      <c r="D57" s="53" t="s">
        <v>44</v>
      </c>
      <c r="E57" s="53" t="s">
        <v>45</v>
      </c>
      <c r="F57" s="53" t="str">
        <f>CONCATENATE("Income Produced @ ", 'Retirement income worksheet'!C8*100, "% Growth Per Year")</f>
        <v>Income Produced @ 4% Growth Per Year</v>
      </c>
    </row>
    <row r="58" spans="1:6" ht="15" thickBot="1" x14ac:dyDescent="0.25">
      <c r="A58" s="33">
        <f>'Client Info'!D3</f>
        <v>20</v>
      </c>
      <c r="B58" s="40">
        <f>Person2USAssets</f>
        <v>10000</v>
      </c>
      <c r="C58" s="35">
        <f>IF(A3&lt;50,'Retirement income worksheet'!$C$4,'Retirement income worksheet'!$C$5)</f>
        <v>325</v>
      </c>
      <c r="D58" s="36">
        <v>0</v>
      </c>
      <c r="E58" s="35">
        <f>'Retirement income worksheet'!C10</f>
        <v>12000</v>
      </c>
      <c r="F58" s="35">
        <f>(B58+D58)*'Retirement income worksheet'!$C$8+IF(A3&gt;='Retirement income worksheet'!$C$13,'Retirement income worksheet'!$C$14*12,0)+IF(A3&gt;='Retirement income worksheet'!$C$11,'Retirement income worksheet'!$C$12*12,0)</f>
        <v>400</v>
      </c>
    </row>
    <row r="59" spans="1:6" ht="15" thickBot="1" x14ac:dyDescent="0.25">
      <c r="A59" s="33">
        <f>A58+1</f>
        <v>21</v>
      </c>
      <c r="B59" s="41">
        <f>FV('Retirement income worksheet'!$C$6,1,0,-'Retirement income analysis'!B58)</f>
        <v>10600</v>
      </c>
      <c r="C59" s="35">
        <f>IF(A4&lt;50,'Retirement income worksheet'!$C$4,'Retirement income worksheet'!$C$5)</f>
        <v>325</v>
      </c>
      <c r="D59" s="36">
        <f>C58*(((1+'Retirement income worksheet'!$C$6/12)^12-1)/('Retirement income worksheet'!$C$6/12))</f>
        <v>4009.0577711923447</v>
      </c>
      <c r="E59" s="36">
        <f>FV('Retirement income worksheet'!$B$7,1,0,-'Retirement income analysis'!E58)</f>
        <v>12360</v>
      </c>
      <c r="F59" s="35">
        <f>(B59+D59)*'Retirement income worksheet'!$C$8+IF(A4&gt;='Retirement income worksheet'!$C$13,'Retirement income worksheet'!$C$14*12,0)+IF(A4&gt;='Retirement income worksheet'!$C$11,'Retirement income worksheet'!$C$12*12,0)</f>
        <v>584.36231084769383</v>
      </c>
    </row>
    <row r="60" spans="1:6" ht="15" thickBot="1" x14ac:dyDescent="0.25">
      <c r="A60" s="33">
        <f t="shared" ref="A60:A61" si="7">A59+1</f>
        <v>22</v>
      </c>
      <c r="B60" s="41">
        <f>FV('Retirement income worksheet'!$C$6,1,0,-'Retirement income analysis'!B59)</f>
        <v>11236</v>
      </c>
      <c r="C60" s="35">
        <f>IF(A5&lt;50,'Retirement income worksheet'!$C$4,'Retirement income worksheet'!$C$5)</f>
        <v>325</v>
      </c>
      <c r="D60" s="36">
        <f>$D$59+D59*(1+'Retirement income worksheet'!$C$6)</f>
        <v>8258.6590086562301</v>
      </c>
      <c r="E60" s="36">
        <f>FV('Retirement income worksheet'!$B$7,1,0,-'Retirement income analysis'!E59)</f>
        <v>12730.800000000001</v>
      </c>
      <c r="F60" s="35">
        <f>(B60+D60)*'Retirement income worksheet'!$C$8+IF(A5&gt;='Retirement income worksheet'!$C$13,'Retirement income worksheet'!$C$14*12,0)+IF(A5&gt;='Retirement income worksheet'!$C$11,'Retirement income worksheet'!$C$12*12,0)</f>
        <v>779.78636034624913</v>
      </c>
    </row>
    <row r="61" spans="1:6" ht="15" thickBot="1" x14ac:dyDescent="0.25">
      <c r="A61" s="33">
        <f t="shared" si="7"/>
        <v>23</v>
      </c>
      <c r="B61" s="41">
        <f>FV('Retirement income worksheet'!$C$6,1,0,-'Retirement income analysis'!B60)</f>
        <v>11910.16</v>
      </c>
      <c r="C61" s="35">
        <f>IF(A6&lt;50,'Retirement income worksheet'!$C$4,'Retirement income worksheet'!$C$5)</f>
        <v>325</v>
      </c>
      <c r="D61" s="36">
        <f>$D$59+D60*(1+'Retirement income worksheet'!$C$6)</f>
        <v>12763.236320367949</v>
      </c>
      <c r="E61" s="36">
        <f>FV('Retirement income worksheet'!$B$7,1,0,-'Retirement income analysis'!E60)</f>
        <v>13112.724000000002</v>
      </c>
      <c r="F61" s="35">
        <f>(B61+D61)*'Retirement income worksheet'!$C$8+IF(A6&gt;='Retirement income worksheet'!$C$13,'Retirement income worksheet'!$C$14*12,0)+IF(A6&gt;='Retirement income worksheet'!$C$11,'Retirement income worksheet'!$C$12*12,0)</f>
        <v>986.93585281471792</v>
      </c>
    </row>
    <row r="62" spans="1:6" ht="15" thickBot="1" x14ac:dyDescent="0.25">
      <c r="A62" s="33">
        <f t="shared" ref="A62" si="8">A61+1</f>
        <v>24</v>
      </c>
      <c r="B62" s="41">
        <f>FV('Retirement income worksheet'!$C$6,1,0,-'Retirement income analysis'!B61)</f>
        <v>12624.7696</v>
      </c>
      <c r="C62" s="35">
        <f>IF(A7&lt;50,'Retirement income worksheet'!$C$4,'Retirement income worksheet'!$C$5)</f>
        <v>325</v>
      </c>
      <c r="D62" s="36">
        <f>$D$59+D61*(1+'Retirement income worksheet'!$C$6)</f>
        <v>17538.088270782369</v>
      </c>
      <c r="E62" s="36">
        <f>FV('Retirement income worksheet'!$B$7,1,0,-'Retirement income analysis'!E61)</f>
        <v>13506.105720000003</v>
      </c>
      <c r="F62" s="35">
        <f>(B62+D62)*'Retirement income worksheet'!$C$8+IF(A7&gt;='Retirement income worksheet'!$C$13,'Retirement income worksheet'!$C$14*12,0)+IF(A7&gt;='Retirement income worksheet'!$C$11,'Retirement income worksheet'!$C$12*12,0)</f>
        <v>1206.5143148312948</v>
      </c>
    </row>
    <row r="63" spans="1:6" ht="15" thickBot="1" x14ac:dyDescent="0.25">
      <c r="A63" s="33">
        <f t="shared" ref="A63:A73" si="9">A62+1</f>
        <v>25</v>
      </c>
      <c r="B63" s="41">
        <f>FV('Retirement income worksheet'!$C$6,1,0,-'Retirement income analysis'!B62)</f>
        <v>13382.255776</v>
      </c>
      <c r="C63" s="35">
        <f>IF(A8&lt;50,'Retirement income worksheet'!$C$4,'Retirement income worksheet'!$C$5)</f>
        <v>325</v>
      </c>
      <c r="D63" s="36">
        <f>$D$59+D62*(1+'Retirement income worksheet'!$C$6)</f>
        <v>22599.431338221657</v>
      </c>
      <c r="E63" s="36">
        <f>FV('Retirement income worksheet'!$B$7,1,0,-'Retirement income analysis'!E62)</f>
        <v>13911.288891600003</v>
      </c>
      <c r="F63" s="35">
        <f>(B63+D63)*'Retirement income worksheet'!$C$8+IF(A8&gt;='Retirement income worksheet'!$C$13,'Retirement income worksheet'!$C$14*12,0)+IF(A8&gt;='Retirement income worksheet'!$C$11,'Retirement income worksheet'!$C$12*12,0)</f>
        <v>1439.2674845688662</v>
      </c>
    </row>
    <row r="64" spans="1:6" ht="15" thickBot="1" x14ac:dyDescent="0.25">
      <c r="A64" s="33">
        <f t="shared" si="9"/>
        <v>26</v>
      </c>
      <c r="B64" s="41">
        <f>FV('Retirement income worksheet'!$C$6,1,0,-'Retirement income analysis'!B63)</f>
        <v>14185.191122560002</v>
      </c>
      <c r="C64" s="35">
        <f>IF(A9&lt;50,'Retirement income worksheet'!$C$4,'Retirement income worksheet'!$C$5)</f>
        <v>325</v>
      </c>
      <c r="D64" s="36">
        <f>$D$59+D63*(1+'Retirement income worksheet'!$C$6)</f>
        <v>27964.454989707301</v>
      </c>
      <c r="E64" s="36">
        <f>FV('Retirement income worksheet'!$B$7,1,0,-'Retirement income analysis'!E63)</f>
        <v>14328.627558348004</v>
      </c>
      <c r="F64" s="35">
        <f>(B64+D64)*'Retirement income worksheet'!$C$8+IF(A9&gt;='Retirement income worksheet'!$C$13,'Retirement income worksheet'!$C$14*12,0)+IF(A9&gt;='Retirement income worksheet'!$C$11,'Retirement income worksheet'!$C$12*12,0)</f>
        <v>1685.9858444906922</v>
      </c>
    </row>
    <row r="65" spans="1:6" ht="15" thickBot="1" x14ac:dyDescent="0.25">
      <c r="A65" s="33">
        <f t="shared" si="9"/>
        <v>27</v>
      </c>
      <c r="B65" s="41">
        <f>FV('Retirement income worksheet'!$C$6,1,0,-'Retirement income analysis'!B64)</f>
        <v>15036.302589913603</v>
      </c>
      <c r="C65" s="35">
        <f>IF(A10&lt;50,'Retirement income worksheet'!$C$4,'Retirement income worksheet'!$C$5)</f>
        <v>325</v>
      </c>
      <c r="D65" s="36">
        <f>$D$59+D64*(1+'Retirement income worksheet'!$C$6)</f>
        <v>33651.380060282085</v>
      </c>
      <c r="E65" s="36">
        <f>FV('Retirement income worksheet'!$B$7,1,0,-'Retirement income analysis'!E64)</f>
        <v>14758.486385098444</v>
      </c>
      <c r="F65" s="35">
        <f>(B65+D65)*'Retirement income worksheet'!$C$8+IF(A10&gt;='Retirement income worksheet'!$C$13,'Retirement income worksheet'!$C$14*12,0)+IF(A10&gt;='Retirement income worksheet'!$C$11,'Retirement income worksheet'!$C$12*12,0)</f>
        <v>1947.5073060078275</v>
      </c>
    </row>
    <row r="66" spans="1:6" ht="15" thickBot="1" x14ac:dyDescent="0.25">
      <c r="A66" s="33">
        <f t="shared" si="9"/>
        <v>28</v>
      </c>
      <c r="B66" s="41">
        <f>FV('Retirement income worksheet'!$C$6,1,0,-'Retirement income analysis'!B65)</f>
        <v>15938.48074530842</v>
      </c>
      <c r="C66" s="35">
        <f>IF(A11&lt;50,'Retirement income worksheet'!$C$4,'Retirement income worksheet'!$C$5)</f>
        <v>325</v>
      </c>
      <c r="D66" s="36">
        <f>$D$59+D65*(1+'Retirement income worksheet'!$C$6)</f>
        <v>39679.520635091358</v>
      </c>
      <c r="E66" s="36">
        <f>FV('Retirement income worksheet'!$B$7,1,0,-'Retirement income analysis'!E65)</f>
        <v>15201.240976651397</v>
      </c>
      <c r="F66" s="35">
        <f>(B66+D66)*'Retirement income worksheet'!$C$8+IF(A11&gt;='Retirement income worksheet'!$C$13,'Retirement income worksheet'!$C$14*12,0)+IF(A11&gt;='Retirement income worksheet'!$C$11,'Retirement income worksheet'!$C$12*12,0)</f>
        <v>2224.7200552159911</v>
      </c>
    </row>
    <row r="67" spans="1:6" ht="15" thickBot="1" x14ac:dyDescent="0.25">
      <c r="A67" s="33">
        <f t="shared" si="9"/>
        <v>29</v>
      </c>
      <c r="B67" s="41">
        <f>FV('Retirement income worksheet'!$C$6,1,0,-'Retirement income analysis'!B66)</f>
        <v>16894.789590026925</v>
      </c>
      <c r="C67" s="35">
        <f>IF(A12&lt;50,'Retirement income worksheet'!$C$4,'Retirement income worksheet'!$C$5)</f>
        <v>325</v>
      </c>
      <c r="D67" s="36">
        <f>C12*(((1+'Retirement income worksheet'!$C$6/12)^12-1)/('Retirement income worksheet'!$C$6/12))+D11*(1+'Retirement income worksheet'!$C$6)</f>
        <v>46069.349644389185</v>
      </c>
      <c r="E67" s="36">
        <f>FV('Retirement income worksheet'!$B$7,1,0,-'Retirement income analysis'!E66)</f>
        <v>15657.278205950939</v>
      </c>
      <c r="F67" s="35">
        <f>(B67+D67)*'Retirement income worksheet'!$C$8+IF(A12&gt;='Retirement income worksheet'!$C$13,'Retirement income worksheet'!$C$14*12,0)+IF(A12&gt;='Retirement income worksheet'!$C$11,'Retirement income worksheet'!$C$12*12,0)</f>
        <v>2518.5655693766448</v>
      </c>
    </row>
    <row r="68" spans="1:6" ht="15" thickBot="1" x14ac:dyDescent="0.25">
      <c r="A68" s="33">
        <f t="shared" si="9"/>
        <v>30</v>
      </c>
      <c r="B68" s="41">
        <f>FV('Retirement income worksheet'!$C$6,1,0,-'Retirement income analysis'!B67)</f>
        <v>17908.476965428541</v>
      </c>
      <c r="C68" s="35">
        <f>IF(A13&lt;50,'Retirement income worksheet'!$C$4,'Retirement income worksheet'!$C$5)</f>
        <v>325</v>
      </c>
      <c r="D68" s="36">
        <f>C67*(((1+'Retirement income worksheet'!$C$6/12)^12-1)/('Retirement income worksheet'!$C$6/12))+D12*(1+'Retirement income worksheet'!$C$6)</f>
        <v>52842.568394244889</v>
      </c>
      <c r="E68" s="36">
        <f>FV('Retirement income worksheet'!$B$7,1,0,-'Retirement income analysis'!E67)</f>
        <v>16126.996552129467</v>
      </c>
      <c r="F68" s="35">
        <f>(B68+D68)*'Retirement income worksheet'!$C$8+IF(A13&gt;='Retirement income worksheet'!$C$13,'Retirement income worksheet'!$C$14*12,0)+IF(A13&gt;='Retirement income worksheet'!$C$11,'Retirement income worksheet'!$C$12*12,0)</f>
        <v>2830.0418143869374</v>
      </c>
    </row>
    <row r="69" spans="1:6" ht="15" thickBot="1" x14ac:dyDescent="0.25">
      <c r="A69" s="33">
        <f t="shared" si="9"/>
        <v>31</v>
      </c>
      <c r="B69" s="41">
        <f>FV('Retirement income worksheet'!$C$6,1,0,-'Retirement income analysis'!B68)</f>
        <v>18982.985583354253</v>
      </c>
      <c r="C69" s="35">
        <f>IF(A14&lt;50,'Retirement income worksheet'!$C$4,'Retirement income worksheet'!$C$5)</f>
        <v>325</v>
      </c>
      <c r="D69" s="36">
        <f>C68*(((1+'Retirement income worksheet'!$C$6/12)^12-1)/('Retirement income worksheet'!$C$6/12))+D13*(1+'Retirement income worksheet'!$C$6)</f>
        <v>60022.180269091928</v>
      </c>
      <c r="E69" s="36">
        <f>FV('Retirement income worksheet'!$B$7,1,0,-'Retirement income analysis'!E68)</f>
        <v>16610.806448693351</v>
      </c>
      <c r="F69" s="35">
        <f>(B69+D69)*'Retirement income worksheet'!$C$8+IF(A14&gt;='Retirement income worksheet'!$C$13,'Retirement income worksheet'!$C$14*12,0)+IF(A14&gt;='Retirement income worksheet'!$C$11,'Retirement income worksheet'!$C$12*12,0)</f>
        <v>3160.2066340978472</v>
      </c>
    </row>
    <row r="70" spans="1:6" ht="15" thickBot="1" x14ac:dyDescent="0.25">
      <c r="A70" s="33">
        <f t="shared" si="9"/>
        <v>32</v>
      </c>
      <c r="B70" s="41">
        <f>FV('Retirement income worksheet'!$C$6,1,0,-'Retirement income analysis'!B69)</f>
        <v>20121.96471835551</v>
      </c>
      <c r="C70" s="35">
        <f>IF(A15&lt;50,'Retirement income worksheet'!$C$4,'Retirement income worksheet'!$C$5)</f>
        <v>325</v>
      </c>
      <c r="D70" s="36">
        <f>C69*(((1+'Retirement income worksheet'!$C$6/12)^12-1)/('Retirement income worksheet'!$C$6/12))+D14*(1+'Retirement income worksheet'!$C$6)</f>
        <v>67632.568856429789</v>
      </c>
      <c r="E70" s="36">
        <f>FV('Retirement income worksheet'!$B$7,1,0,-'Retirement income analysis'!E69)</f>
        <v>17109.130642154152</v>
      </c>
      <c r="F70" s="35">
        <f>(B70+D70)*'Retirement income worksheet'!$C$8+IF(A15&gt;='Retirement income worksheet'!$C$13,'Retirement income worksheet'!$C$14*12,0)+IF(A15&gt;='Retirement income worksheet'!$C$11,'Retirement income worksheet'!$C$12*12,0)</f>
        <v>3510.1813429914118</v>
      </c>
    </row>
    <row r="71" spans="1:6" ht="15" thickBot="1" x14ac:dyDescent="0.25">
      <c r="A71" s="33">
        <f t="shared" si="9"/>
        <v>33</v>
      </c>
      <c r="B71" s="41">
        <f>FV('Retirement income worksheet'!$C$6,1,0,-'Retirement income analysis'!B70)</f>
        <v>21329.282601456842</v>
      </c>
      <c r="C71" s="35">
        <f>IF(A16&lt;50,'Retirement income worksheet'!$C$4,'Retirement income worksheet'!$C$5)</f>
        <v>325</v>
      </c>
      <c r="D71" s="36">
        <f>C70*(((1+'Retirement income worksheet'!$C$6/12)^12-1)/('Retirement income worksheet'!$C$6/12))+D15*(1+'Retirement income worksheet'!$C$6)</f>
        <v>75699.58075900792</v>
      </c>
      <c r="E71" s="36">
        <f>FV('Retirement income worksheet'!$B$7,1,0,-'Retirement income analysis'!E70)</f>
        <v>17622.404561418778</v>
      </c>
      <c r="F71" s="35">
        <f>(B71+D71)*'Retirement income worksheet'!$C$8+IF(A16&gt;='Retirement income worksheet'!$C$13,'Retirement income worksheet'!$C$14*12,0)+IF(A16&gt;='Retirement income worksheet'!$C$11,'Retirement income worksheet'!$C$12*12,0)</f>
        <v>3881.1545344185906</v>
      </c>
    </row>
    <row r="72" spans="1:6" ht="15" thickBot="1" x14ac:dyDescent="0.25">
      <c r="A72" s="33">
        <f t="shared" si="9"/>
        <v>34</v>
      </c>
      <c r="B72" s="41">
        <f>FV('Retirement income worksheet'!$C$6,1,0,-'Retirement income analysis'!B71)</f>
        <v>22609.039557544253</v>
      </c>
      <c r="C72" s="35">
        <f>IF(A17&lt;50,'Retirement income worksheet'!$C$4,'Retirement income worksheet'!$C$5)</f>
        <v>325</v>
      </c>
      <c r="D72" s="36">
        <f>C71*(((1+'Retirement income worksheet'!$C$6/12)^12-1)/('Retirement income worksheet'!$C$6/12))+D16*(1+'Retirement income worksheet'!$C$6)</f>
        <v>84250.613375740737</v>
      </c>
      <c r="E72" s="36">
        <f>FV('Retirement income worksheet'!$B$7,1,0,-'Retirement income analysis'!E71)</f>
        <v>18151.076698261342</v>
      </c>
      <c r="F72" s="35">
        <f>(B72+D72)*'Retirement income worksheet'!$C$8+IF(A17&gt;='Retirement income worksheet'!$C$13,'Retirement income worksheet'!$C$14*12,0)+IF(A17&gt;='Retirement income worksheet'!$C$11,'Retirement income worksheet'!$C$12*12,0)</f>
        <v>4274.3861173313999</v>
      </c>
    </row>
    <row r="73" spans="1:6" ht="15" thickBot="1" x14ac:dyDescent="0.25">
      <c r="A73" s="33">
        <f t="shared" si="9"/>
        <v>35</v>
      </c>
      <c r="B73" s="41">
        <f>FV('Retirement income worksheet'!$C$6,1,0,-'Retirement income analysis'!B72)</f>
        <v>23965.581930996908</v>
      </c>
      <c r="C73" s="35">
        <f>IF(A18&lt;50,'Retirement income worksheet'!$C$4,'Retirement income worksheet'!$C$5)</f>
        <v>325</v>
      </c>
      <c r="D73" s="36">
        <f>C72*(((1+'Retirement income worksheet'!$C$6/12)^12-1)/('Retirement income worksheet'!$C$6/12))+D17*(1+'Retirement income worksheet'!$C$6)</f>
        <v>93314.707949477524</v>
      </c>
      <c r="E73" s="36">
        <f>FV('Retirement income worksheet'!$B$7,1,0,-'Retirement income analysis'!E72)</f>
        <v>18695.608999209184</v>
      </c>
      <c r="F73" s="35">
        <f>(B73+D73)*'Retirement income worksheet'!$C$8+IF(A18&gt;='Retirement income worksheet'!$C$13,'Retirement income worksheet'!$C$14*12,0)+IF(A18&gt;='Retirement income worksheet'!$C$11,'Retirement income worksheet'!$C$12*12,0)</f>
        <v>4691.211595218977</v>
      </c>
    </row>
    <row r="74" spans="1:6" ht="15" thickBot="1" x14ac:dyDescent="0.25">
      <c r="A74" s="33">
        <f t="shared" ref="A74" si="10">A73+1</f>
        <v>36</v>
      </c>
      <c r="B74" s="41">
        <f>FV('Retirement income worksheet'!$C$6,1,0,-'Retirement income analysis'!B73)</f>
        <v>25403.516846856724</v>
      </c>
      <c r="C74" s="35">
        <f>IF(A19&lt;50,'Retirement income worksheet'!$C$4,'Retirement income worksheet'!$C$5)</f>
        <v>325</v>
      </c>
      <c r="D74" s="36">
        <f>C73*(((1+'Retirement income worksheet'!$C$6/12)^12-1)/('Retirement income worksheet'!$C$6/12))+D18*(1+'Retirement income worksheet'!$C$6)</f>
        <v>102922.64819763853</v>
      </c>
      <c r="E74" s="36">
        <f>FV('Retirement income worksheet'!$B$7,1,0,-'Retirement income analysis'!E73)</f>
        <v>19256.47726918546</v>
      </c>
      <c r="F74" s="35">
        <f>(B74+D74)*'Retirement income worksheet'!$C$8+IF(A19&gt;='Retirement income worksheet'!$C$13,'Retirement income worksheet'!$C$14*12,0)+IF(A19&gt;='Retirement income worksheet'!$C$11,'Retirement income worksheet'!$C$12*12,0)</f>
        <v>5133.0466017798099</v>
      </c>
    </row>
    <row r="75" spans="1:6" ht="15" thickBot="1" x14ac:dyDescent="0.25">
      <c r="A75" s="33">
        <f t="shared" ref="A75:A78" si="11">A74+1</f>
        <v>37</v>
      </c>
      <c r="B75" s="41">
        <f>FV('Retirement income worksheet'!$C$6,1,0,-'Retirement income analysis'!B74)</f>
        <v>26927.727857668131</v>
      </c>
      <c r="C75" s="35">
        <f>IF(A20&lt;50,'Retirement income worksheet'!$C$4,'Retirement income worksheet'!$C$5)</f>
        <v>325</v>
      </c>
      <c r="D75" s="36">
        <f>C74*(((1+'Retirement income worksheet'!$C$6/12)^12-1)/('Retirement income worksheet'!$C$6/12))+D19*(1+'Retirement income worksheet'!$C$6)</f>
        <v>113107.06486068918</v>
      </c>
      <c r="E75" s="36">
        <f>FV('Retirement income worksheet'!$B$7,1,0,-'Retirement income analysis'!E74)</f>
        <v>19834.171587261026</v>
      </c>
      <c r="F75" s="35">
        <f>(B75+D75)*'Retirement income worksheet'!$C$8+IF(A20&gt;='Retirement income worksheet'!$C$13,'Retirement income worksheet'!$C$14*12,0)+IF(A20&gt;='Retirement income worksheet'!$C$11,'Retirement income worksheet'!$C$12*12,0)</f>
        <v>5601.3917087342925</v>
      </c>
    </row>
    <row r="76" spans="1:6" ht="15" thickBot="1" x14ac:dyDescent="0.25">
      <c r="A76" s="33">
        <f t="shared" si="11"/>
        <v>38</v>
      </c>
      <c r="B76" s="41">
        <f>FV('Retirement income worksheet'!$C$6,1,0,-'Retirement income analysis'!B75)</f>
        <v>28543.391529128221</v>
      </c>
      <c r="C76" s="35">
        <f>IF(A21&lt;50,'Retirement income worksheet'!$C$4,'Retirement income worksheet'!$C$5)</f>
        <v>325</v>
      </c>
      <c r="D76" s="36">
        <f>C75*(((1+'Retirement income worksheet'!$C$6/12)^12-1)/('Retirement income worksheet'!$C$6/12))+D20*(1+'Retirement income worksheet'!$C$6)</f>
        <v>123902.54652352288</v>
      </c>
      <c r="E76" s="36">
        <f>FV('Retirement income worksheet'!$B$7,1,0,-'Retirement income analysis'!E75)</f>
        <v>20429.196734878857</v>
      </c>
      <c r="F76" s="35">
        <f>(B76+D76)*'Retirement income worksheet'!$C$8+IF(A21&gt;='Retirement income worksheet'!$C$13,'Retirement income worksheet'!$C$14*12,0)+IF(A21&gt;='Retirement income worksheet'!$C$11,'Retirement income worksheet'!$C$12*12,0)</f>
        <v>6097.8375221060442</v>
      </c>
    </row>
    <row r="77" spans="1:6" ht="15" thickBot="1" x14ac:dyDescent="0.25">
      <c r="A77" s="33">
        <f t="shared" si="11"/>
        <v>39</v>
      </c>
      <c r="B77" s="41">
        <f>FV('Retirement income worksheet'!$C$6,1,0,-'Retirement income analysis'!B76)</f>
        <v>30255.995020875915</v>
      </c>
      <c r="C77" s="35">
        <f>IF(A22&lt;50,'Retirement income worksheet'!$C$4,'Retirement income worksheet'!$C$5)</f>
        <v>325</v>
      </c>
      <c r="D77" s="36">
        <f>C76*(((1+'Retirement income worksheet'!$C$6/12)^12-1)/('Retirement income worksheet'!$C$6/12))+D21*(1+'Retirement income worksheet'!$C$6)</f>
        <v>135345.7570861266</v>
      </c>
      <c r="E77" s="36">
        <f>FV('Retirement income worksheet'!$B$7,1,0,-'Retirement income analysis'!E76)</f>
        <v>21042.072636925222</v>
      </c>
      <c r="F77" s="35">
        <f>(B77+D77)*'Retirement income worksheet'!$C$8+IF(A22&gt;='Retirement income worksheet'!$C$13,'Retirement income worksheet'!$C$14*12,0)+IF(A22&gt;='Retirement income worksheet'!$C$11,'Retirement income worksheet'!$C$12*12,0)</f>
        <v>6624.0700842801007</v>
      </c>
    </row>
    <row r="78" spans="1:6" ht="15" thickBot="1" x14ac:dyDescent="0.25">
      <c r="A78" s="33">
        <f t="shared" si="11"/>
        <v>40</v>
      </c>
      <c r="B78" s="41">
        <f>FV('Retirement income worksheet'!$C$6,1,0,-'Retirement income analysis'!B77)</f>
        <v>32071.354722128472</v>
      </c>
      <c r="C78" s="35">
        <f>IF(A23&lt;50,'Retirement income worksheet'!$C$4,'Retirement income worksheet'!$C$5)</f>
        <v>325</v>
      </c>
      <c r="D78" s="36">
        <f>C77*(((1+'Retirement income worksheet'!$C$6/12)^12-1)/('Retirement income worksheet'!$C$6/12))+D22*(1+'Retirement income worksheet'!$C$6)</f>
        <v>147475.56028248655</v>
      </c>
      <c r="E78" s="36">
        <f>FV('Retirement income worksheet'!$B$7,1,0,-'Retirement income analysis'!E77)</f>
        <v>21673.334816032981</v>
      </c>
      <c r="F78" s="35">
        <f>(B78+D78)*'Retirement income worksheet'!$C$8+IF(A23&gt;='Retirement income worksheet'!$C$13,'Retirement income worksheet'!$C$14*12,0)+IF(A23&gt;='Retirement income worksheet'!$C$11,'Retirement income worksheet'!$C$12*12,0)</f>
        <v>7181.8766001846016</v>
      </c>
    </row>
    <row r="79" spans="1:6" ht="15" thickBot="1" x14ac:dyDescent="0.25">
      <c r="A79" s="33">
        <f t="shared" ref="A79:A80" si="12">A78+1</f>
        <v>41</v>
      </c>
      <c r="B79" s="41">
        <f>FV('Retirement income worksheet'!$C$6,1,0,-'Retirement income analysis'!B78)</f>
        <v>33995.636005456181</v>
      </c>
      <c r="C79" s="35">
        <f>IF(A24&lt;50,'Retirement income worksheet'!$C$4,'Retirement income worksheet'!$C$5)</f>
        <v>325</v>
      </c>
      <c r="D79" s="36">
        <f>C78*(((1+'Retirement income worksheet'!$C$6/12)^12-1)/('Retirement income worksheet'!$C$6/12))+D23*(1+'Retirement income worksheet'!$C$6)</f>
        <v>160333.15167062808</v>
      </c>
      <c r="E79" s="36">
        <f>FV('Retirement income worksheet'!$B$7,1,0,-'Retirement income analysis'!E78)</f>
        <v>22323.53486051397</v>
      </c>
      <c r="F79" s="35">
        <f>(B79+D79)*'Retirement income worksheet'!$C$8+IF(A24&gt;='Retirement income worksheet'!$C$13,'Retirement income worksheet'!$C$14*12,0)+IF(A24&gt;='Retirement income worksheet'!$C$11,'Retirement income worksheet'!$C$12*12,0)</f>
        <v>7773.1515070433707</v>
      </c>
    </row>
    <row r="80" spans="1:6" ht="15" thickBot="1" x14ac:dyDescent="0.25">
      <c r="A80" s="33">
        <f t="shared" si="12"/>
        <v>42</v>
      </c>
      <c r="B80" s="41">
        <f>FV('Retirement income worksheet'!$C$6,1,0,-'Retirement income analysis'!B79)</f>
        <v>36035.374165783556</v>
      </c>
      <c r="C80" s="35">
        <f>IF(A25&lt;50,'Retirement income worksheet'!$C$4,'Retirement income worksheet'!$C$5)</f>
        <v>325</v>
      </c>
      <c r="D80" s="36">
        <f>C79*(((1+'Retirement income worksheet'!$C$6/12)^12-1)/('Retirement income worksheet'!$C$6/12))+D24*(1+'Retirement income worksheet'!$C$6)</f>
        <v>173962.19854205812</v>
      </c>
      <c r="E80" s="36">
        <f>FV('Retirement income worksheet'!$B$7,1,0,-'Retirement income analysis'!E79)</f>
        <v>22993.240906329389</v>
      </c>
      <c r="F80" s="35">
        <f>(B80+D80)*'Retirement income worksheet'!$C$8+IF(A25&gt;='Retirement income worksheet'!$C$13,'Retirement income worksheet'!$C$14*12,0)+IF(A25&gt;='Retirement income worksheet'!$C$11,'Retirement income worksheet'!$C$12*12,0)</f>
        <v>8399.9029083136666</v>
      </c>
    </row>
    <row r="81" spans="1:6" ht="15" thickBot="1" x14ac:dyDescent="0.25">
      <c r="A81" s="33">
        <f t="shared" ref="A81:A108" si="13">A80+1</f>
        <v>43</v>
      </c>
      <c r="B81" s="41">
        <f>FV('Retirement income worksheet'!$C$6,1,0,-'Retirement income analysis'!B80)</f>
        <v>38197.496615730568</v>
      </c>
      <c r="C81" s="35">
        <f>IF(A26&lt;50,'Retirement income worksheet'!$C$4,'Retirement income worksheet'!$C$5)</f>
        <v>325</v>
      </c>
      <c r="D81" s="36">
        <f>C80*(((1+'Retirement income worksheet'!$C$6/12)^12-1)/('Retirement income worksheet'!$C$6/12))+D25*(1+'Retirement income worksheet'!$C$6)</f>
        <v>188408.98822577397</v>
      </c>
      <c r="E81" s="36">
        <f>FV('Retirement income worksheet'!$B$7,1,0,-'Retirement income analysis'!E80)</f>
        <v>23683.038133519272</v>
      </c>
      <c r="F81" s="35">
        <f>(B81+D81)*'Retirement income worksheet'!$C$8+IF(A26&gt;='Retirement income worksheet'!$C$13,'Retirement income worksheet'!$C$14*12,0)+IF(A26&gt;='Retirement income worksheet'!$C$11,'Retirement income worksheet'!$C$12*12,0)</f>
        <v>9064.2593936601825</v>
      </c>
    </row>
    <row r="82" spans="1:6" ht="15" thickBot="1" x14ac:dyDescent="0.25">
      <c r="A82" s="33">
        <f t="shared" si="13"/>
        <v>44</v>
      </c>
      <c r="B82" s="41">
        <f>FV('Retirement income worksheet'!$C$6,1,0,-'Retirement income analysis'!B81)</f>
        <v>40489.346412674407</v>
      </c>
      <c r="C82" s="35">
        <f>IF(A27&lt;50,'Retirement income worksheet'!$C$4,'Retirement income worksheet'!$C$5)</f>
        <v>325</v>
      </c>
      <c r="D82" s="36">
        <f>C81*(((1+'Retirement income worksheet'!$C$6/12)^12-1)/('Retirement income worksheet'!$C$6/12))+D26*(1+'Retirement income worksheet'!$C$6)</f>
        <v>203722.58529051277</v>
      </c>
      <c r="E82" s="36">
        <f>FV('Retirement income worksheet'!$B$7,1,0,-'Retirement income analysis'!E81)</f>
        <v>24393.529277524853</v>
      </c>
      <c r="F82" s="35">
        <f>(B82+D82)*'Retirement income worksheet'!$C$8+IF(A27&gt;='Retirement income worksheet'!$C$13,'Retirement income worksheet'!$C$14*12,0)+IF(A27&gt;='Retirement income worksheet'!$C$11,'Retirement income worksheet'!$C$12*12,0)</f>
        <v>9768.4772681274881</v>
      </c>
    </row>
    <row r="83" spans="1:6" ht="15" thickBot="1" x14ac:dyDescent="0.25">
      <c r="A83" s="33">
        <f t="shared" si="13"/>
        <v>45</v>
      </c>
      <c r="B83" s="41">
        <f>FV('Retirement income worksheet'!$C$6,1,0,-'Retirement income analysis'!B82)</f>
        <v>42918.707197434873</v>
      </c>
      <c r="C83" s="35">
        <f>IF(A28&lt;50,'Retirement income worksheet'!$C$4,'Retirement income worksheet'!$C$5)</f>
        <v>325</v>
      </c>
      <c r="D83" s="36">
        <f>C82*(((1+'Retirement income worksheet'!$C$6/12)^12-1)/('Retirement income worksheet'!$C$6/12))+D27*(1+'Retirement income worksheet'!$C$6)</f>
        <v>219954.99817913587</v>
      </c>
      <c r="E83" s="36">
        <f>FV('Retirement income worksheet'!$B$7,1,0,-'Retirement income analysis'!E82)</f>
        <v>25125.3351558506</v>
      </c>
      <c r="F83" s="35">
        <f>(B83+D83)*'Retirement income worksheet'!$C$8+IF(A28&gt;='Retirement income worksheet'!$C$13,'Retirement income worksheet'!$C$14*12,0)+IF(A28&gt;='Retirement income worksheet'!$C$11,'Retirement income worksheet'!$C$12*12,0)</f>
        <v>10514.94821506283</v>
      </c>
    </row>
    <row r="84" spans="1:6" ht="15" thickBot="1" x14ac:dyDescent="0.25">
      <c r="A84" s="33">
        <f t="shared" si="13"/>
        <v>46</v>
      </c>
      <c r="B84" s="41">
        <f>FV('Retirement income worksheet'!$C$6,1,0,-'Retirement income analysis'!B83)</f>
        <v>45493.829629280968</v>
      </c>
      <c r="C84" s="35">
        <f>IF(A29&lt;50,'Retirement income worksheet'!$C$4,'Retirement income worksheet'!$C$5)</f>
        <v>325</v>
      </c>
      <c r="D84" s="36">
        <f>C83*(((1+'Retirement income worksheet'!$C$6/12)^12-1)/('Retirement income worksheet'!$C$6/12))+D28*(1+'Retirement income worksheet'!$C$6)</f>
        <v>237161.35584107638</v>
      </c>
      <c r="E84" s="36">
        <f>FV('Retirement income worksheet'!$B$7,1,0,-'Retirement income analysis'!E83)</f>
        <v>25879.09521052612</v>
      </c>
      <c r="F84" s="35">
        <f>(B84+D84)*'Retirement income worksheet'!$C$8+IF(A29&gt;='Retirement income worksheet'!$C$13,'Retirement income worksheet'!$C$14*12,0)+IF(A29&gt;='Retirement income worksheet'!$C$11,'Retirement income worksheet'!$C$12*12,0)</f>
        <v>11306.207418814294</v>
      </c>
    </row>
    <row r="85" spans="1:6" ht="15" thickBot="1" x14ac:dyDescent="0.25">
      <c r="A85" s="33">
        <f t="shared" si="13"/>
        <v>47</v>
      </c>
      <c r="B85" s="41">
        <f>FV('Retirement income worksheet'!$C$6,1,0,-'Retirement income analysis'!B84)</f>
        <v>48223.45940703783</v>
      </c>
      <c r="C85" s="35">
        <f>IF(A30&lt;50,'Retirement income worksheet'!$C$4,'Retirement income worksheet'!$C$5)</f>
        <v>325</v>
      </c>
      <c r="D85" s="36">
        <f>C84*(((1+'Retirement income worksheet'!$C$6/12)^12-1)/('Retirement income worksheet'!$C$6/12))+D29*(1+'Retirement income worksheet'!$C$6)</f>
        <v>255400.0949627333</v>
      </c>
      <c r="E85" s="36">
        <f>FV('Retirement income worksheet'!$B$7,1,0,-'Retirement income analysis'!E84)</f>
        <v>26655.468066841906</v>
      </c>
      <c r="F85" s="35">
        <f>(B85+D85)*'Retirement income worksheet'!$C$8+IF(A30&gt;='Retirement income worksheet'!$C$13,'Retirement income worksheet'!$C$14*12,0)+IF(A30&gt;='Retirement income worksheet'!$C$11,'Retirement income worksheet'!$C$12*12,0)</f>
        <v>12144.942174790847</v>
      </c>
    </row>
    <row r="86" spans="1:6" ht="15" thickBot="1" x14ac:dyDescent="0.25">
      <c r="A86" s="33">
        <f t="shared" si="13"/>
        <v>48</v>
      </c>
      <c r="B86" s="41">
        <f>FV('Retirement income worksheet'!$C$6,1,0,-'Retirement income analysis'!B85)</f>
        <v>51116.866971460106</v>
      </c>
      <c r="C86" s="35">
        <f>IF(A31&lt;50,'Retirement income worksheet'!$C$4,'Retirement income worksheet'!$C$5)</f>
        <v>325</v>
      </c>
      <c r="D86" s="36">
        <f>C85*(((1+'Retirement income worksheet'!$C$6/12)^12-1)/('Retirement income worksheet'!$C$6/12))+D30*(1+'Retirement income worksheet'!$C$6)</f>
        <v>274733.15843168966</v>
      </c>
      <c r="E86" s="36">
        <f>FV('Retirement income worksheet'!$B$7,1,0,-'Retirement income analysis'!E85)</f>
        <v>27455.132108847163</v>
      </c>
      <c r="F86" s="35">
        <f>(B86+D86)*'Retirement income worksheet'!$C$8+IF(A31&gt;='Retirement income worksheet'!$C$13,'Retirement income worksheet'!$C$14*12,0)+IF(A31&gt;='Retirement income worksheet'!$C$11,'Retirement income worksheet'!$C$12*12,0)</f>
        <v>13034.001016125991</v>
      </c>
    </row>
    <row r="87" spans="1:6" ht="15" thickBot="1" x14ac:dyDescent="0.25">
      <c r="A87" s="33">
        <f t="shared" si="13"/>
        <v>49</v>
      </c>
      <c r="B87" s="41">
        <f>FV('Retirement income worksheet'!$C$6,1,0,-'Retirement income analysis'!B86)</f>
        <v>54183.878989747718</v>
      </c>
      <c r="C87" s="35">
        <f>IF(A32&lt;50,'Retirement income worksheet'!$C$4,'Retirement income worksheet'!$C$5)</f>
        <v>325</v>
      </c>
      <c r="D87" s="36">
        <f>C86*(((1+'Retirement income worksheet'!$C$6/12)^12-1)/('Retirement income worksheet'!$C$6/12))+D31*(1+'Retirement income worksheet'!$C$6)</f>
        <v>295226.20570878341</v>
      </c>
      <c r="E87" s="36">
        <f>FV('Retirement income worksheet'!$B$7,1,0,-'Retirement income analysis'!E86)</f>
        <v>28278.78607211258</v>
      </c>
      <c r="F87" s="35">
        <f>(B87+D87)*'Retirement income worksheet'!$C$8+IF(A32&gt;='Retirement income worksheet'!$C$13,'Retirement income worksheet'!$C$14*12,0)+IF(A32&gt;='Retirement income worksheet'!$C$11,'Retirement income worksheet'!$C$12*12,0)</f>
        <v>13976.403387941245</v>
      </c>
    </row>
    <row r="88" spans="1:6" ht="15" thickBot="1" x14ac:dyDescent="0.25">
      <c r="A88" s="33">
        <f t="shared" si="13"/>
        <v>50</v>
      </c>
      <c r="B88" s="41">
        <f>FV('Retirement income worksheet'!$C$6,1,0,-'Retirement income analysis'!B87)</f>
        <v>57434.911729132582</v>
      </c>
      <c r="C88" s="35">
        <f>IF(A33&lt;50,'Retirement income worksheet'!$C$4,'Retirement income worksheet'!$C$5)</f>
        <v>650</v>
      </c>
      <c r="D88" s="36">
        <f>C87*(((1+'Retirement income worksheet'!$C$6/12)^12-1)/('Retirement income worksheet'!$C$6/12))+D32*(1+'Retirement income worksheet'!$C$6)</f>
        <v>316948.83582250279</v>
      </c>
      <c r="E88" s="36">
        <f>FV('Retirement income worksheet'!$B$7,1,0,-'Retirement income analysis'!E87)</f>
        <v>29127.14965427596</v>
      </c>
      <c r="F88" s="35">
        <f>(B88+D88)*'Retirement income worksheet'!$C$8+IF(A33&gt;='Retirement income worksheet'!$C$13,'Retirement income worksheet'!$C$14*12,0)+IF(A33&gt;='Retirement income worksheet'!$C$11,'Retirement income worksheet'!$C$12*12,0)</f>
        <v>14975.349902065414</v>
      </c>
    </row>
    <row r="89" spans="1:6" ht="15" thickBot="1" x14ac:dyDescent="0.25">
      <c r="A89" s="33">
        <f t="shared" si="13"/>
        <v>51</v>
      </c>
      <c r="B89" s="41">
        <f>FV('Retirement income worksheet'!$C$6,1,0,-'Retirement income analysis'!B88)</f>
        <v>60881.006432880538</v>
      </c>
      <c r="C89" s="35">
        <f>IF(A34&lt;50,'Retirement income worksheet'!$C$4,'Retirement income worksheet'!$C$5)</f>
        <v>650</v>
      </c>
      <c r="D89" s="36">
        <f>C88*(((1+'Retirement income worksheet'!$C$6/12)^12-1)/('Retirement income worksheet'!$C$6/12))+D33*(1+'Retirement income worksheet'!$C$6)</f>
        <v>348233.48275170155</v>
      </c>
      <c r="E89" s="36">
        <f>FV('Retirement income worksheet'!$B$7,1,0,-'Retirement income analysis'!E88)</f>
        <v>30000.964143904239</v>
      </c>
      <c r="F89" s="35">
        <f>(B89+D89)*'Retirement income worksheet'!$C$8+IF(A34&gt;='Retirement income worksheet'!$C$13,'Retirement income worksheet'!$C$14*12,0)+IF(A34&gt;='Retirement income worksheet'!$C$11,'Retirement income worksheet'!$C$12*12,0)</f>
        <v>16364.579567383284</v>
      </c>
    </row>
    <row r="90" spans="1:6" ht="15" thickBot="1" x14ac:dyDescent="0.25">
      <c r="A90" s="33">
        <f t="shared" si="13"/>
        <v>52</v>
      </c>
      <c r="B90" s="41">
        <f>FV('Retirement income worksheet'!$C$6,1,0,-'Retirement income analysis'!B89)</f>
        <v>64533.866818853377</v>
      </c>
      <c r="C90" s="35">
        <f>IF(A35&lt;50,'Retirement income worksheet'!$C$4,'Retirement income worksheet'!$C$5)</f>
        <v>650</v>
      </c>
      <c r="D90" s="36">
        <f>C89*(((1+'Retirement income worksheet'!$C$6/12)^12-1)/('Retirement income worksheet'!$C$6/12))+D34*(1+'Retirement income worksheet'!$C$6)</f>
        <v>377145.60725918831</v>
      </c>
      <c r="E90" s="36">
        <f>FV('Retirement income worksheet'!$B$7,1,0,-'Retirement income analysis'!E89)</f>
        <v>30900.993068221367</v>
      </c>
      <c r="F90" s="35">
        <f>(B90+D90)*'Retirement income worksheet'!$C$8+IF(A35&gt;='Retirement income worksheet'!$C$13,'Retirement income worksheet'!$C$14*12,0)+IF(A35&gt;='Retirement income worksheet'!$C$11,'Retirement income worksheet'!$C$12*12,0)</f>
        <v>17667.178963121667</v>
      </c>
    </row>
    <row r="91" spans="1:6" ht="15" thickBot="1" x14ac:dyDescent="0.25">
      <c r="A91" s="33">
        <f t="shared" si="13"/>
        <v>53</v>
      </c>
      <c r="B91" s="41">
        <f>FV('Retirement income worksheet'!$C$6,1,0,-'Retirement income analysis'!B90)</f>
        <v>68405.89882798458</v>
      </c>
      <c r="C91" s="35">
        <f>IF(A36&lt;50,'Retirement income worksheet'!$C$4,'Retirement income worksheet'!$C$5)</f>
        <v>650</v>
      </c>
      <c r="D91" s="36">
        <f>C90*(((1+'Retirement income worksheet'!$C$6/12)^12-1)/('Retirement income worksheet'!$C$6/12))+D35*(1+'Retirement income worksheet'!$C$6)</f>
        <v>407792.45923712431</v>
      </c>
      <c r="E91" s="36">
        <f>FV('Retirement income worksheet'!$B$7,1,0,-'Retirement income analysis'!E90)</f>
        <v>31828.022860268007</v>
      </c>
      <c r="F91" s="35">
        <f>(B91+D91)*'Retirement income worksheet'!$C$8+IF(A36&gt;='Retirement income worksheet'!$C$13,'Retirement income worksheet'!$C$14*12,0)+IF(A36&gt;='Retirement income worksheet'!$C$11,'Retirement income worksheet'!$C$12*12,0)</f>
        <v>19047.934322604357</v>
      </c>
    </row>
    <row r="92" spans="1:6" ht="15" thickBot="1" x14ac:dyDescent="0.25">
      <c r="A92" s="33">
        <f t="shared" si="13"/>
        <v>54</v>
      </c>
      <c r="B92" s="41">
        <f>FV('Retirement income worksheet'!$C$6,1,0,-'Retirement income analysis'!B91)</f>
        <v>72510.252757663664</v>
      </c>
      <c r="C92" s="35">
        <f>IF(A37&lt;50,'Retirement income worksheet'!$C$4,'Retirement income worksheet'!$C$5)</f>
        <v>650</v>
      </c>
      <c r="D92" s="36">
        <f>C91*(((1+'Retirement income worksheet'!$C$6/12)^12-1)/('Retirement income worksheet'!$C$6/12))+D36*(1+'Retirement income worksheet'!$C$6)</f>
        <v>440278.12233373645</v>
      </c>
      <c r="E92" s="36">
        <f>FV('Retirement income worksheet'!$B$7,1,0,-'Retirement income analysis'!E91)</f>
        <v>32782.863546076049</v>
      </c>
      <c r="F92" s="35">
        <f>(B92+D92)*'Retirement income worksheet'!$C$8+IF(A37&gt;='Retirement income worksheet'!$C$13,'Retirement income worksheet'!$C$14*12,0)+IF(A37&gt;='Retirement income worksheet'!$C$11,'Retirement income worksheet'!$C$12*12,0)</f>
        <v>20511.535003656005</v>
      </c>
    </row>
    <row r="93" spans="1:6" ht="15" thickBot="1" x14ac:dyDescent="0.25">
      <c r="A93" s="33">
        <f t="shared" si="13"/>
        <v>55</v>
      </c>
      <c r="B93" s="41">
        <f>FV('Retirement income worksheet'!$C$6,1,0,-'Retirement income analysis'!B92)</f>
        <v>76860.867923123486</v>
      </c>
      <c r="C93" s="35">
        <f>IF(A38&lt;50,'Retirement income worksheet'!$C$4,'Retirement income worksheet'!$C$5)</f>
        <v>650</v>
      </c>
      <c r="D93" s="36">
        <f>C92*(((1+'Retirement income worksheet'!$C$6/12)^12-1)/('Retirement income worksheet'!$C$6/12))+D37*(1+'Retirement income worksheet'!$C$6)</f>
        <v>474712.92521614535</v>
      </c>
      <c r="E93" s="36">
        <f>FV('Retirement income worksheet'!$B$7,1,0,-'Retirement income analysis'!E92)</f>
        <v>33766.349452458329</v>
      </c>
      <c r="F93" s="35">
        <f>(B93+D93)*'Retirement income worksheet'!$C$8+IF(A38&gt;='Retirement income worksheet'!$C$13,'Retirement income worksheet'!$C$14*12,0)+IF(A38&gt;='Retirement income worksheet'!$C$11,'Retirement income worksheet'!$C$12*12,0)</f>
        <v>22062.951725570754</v>
      </c>
    </row>
    <row r="94" spans="1:6" ht="15" thickBot="1" x14ac:dyDescent="0.25">
      <c r="A94" s="33">
        <f t="shared" si="13"/>
        <v>56</v>
      </c>
      <c r="B94" s="41">
        <f>FV('Retirement income worksheet'!$C$6,1,0,-'Retirement income analysis'!B93)</f>
        <v>81472.519998510892</v>
      </c>
      <c r="C94" s="35">
        <f>IF(A39&lt;50,'Retirement income worksheet'!$C$4,'Retirement income worksheet'!$C$5)</f>
        <v>650</v>
      </c>
      <c r="D94" s="36">
        <f>C93*(((1+'Retirement income worksheet'!$C$6/12)^12-1)/('Retirement income worksheet'!$C$6/12))+D38*(1+'Retirement income worksheet'!$C$6)</f>
        <v>511213.8162714988</v>
      </c>
      <c r="E94" s="36">
        <f>FV('Retirement income worksheet'!$B$7,1,0,-'Retirement income analysis'!E93)</f>
        <v>34779.339936032084</v>
      </c>
      <c r="F94" s="35">
        <f>(B94+D94)*'Retirement income worksheet'!$C$8+IF(A39&gt;='Retirement income worksheet'!$C$13,'Retirement income worksheet'!$C$14*12,0)+IF(A39&gt;='Retirement income worksheet'!$C$11,'Retirement income worksheet'!$C$12*12,0)</f>
        <v>23707.453450800385</v>
      </c>
    </row>
    <row r="95" spans="1:6" ht="15" thickBot="1" x14ac:dyDescent="0.25">
      <c r="A95" s="33">
        <f t="shared" si="13"/>
        <v>57</v>
      </c>
      <c r="B95" s="41">
        <f>FV('Retirement income worksheet'!$C$6,1,0,-'Retirement income analysis'!B94)</f>
        <v>86360.871198421548</v>
      </c>
      <c r="C95" s="35">
        <f>IF(A40&lt;50,'Retirement income worksheet'!$C$4,'Retirement income worksheet'!$C$5)</f>
        <v>650</v>
      </c>
      <c r="D95" s="36">
        <f>C94*(((1+'Retirement income worksheet'!$C$6/12)^12-1)/('Retirement income worksheet'!$C$6/12))+D39*(1+'Retirement income worksheet'!$C$6)</f>
        <v>549904.76079017343</v>
      </c>
      <c r="E95" s="36">
        <f>FV('Retirement income worksheet'!$B$7,1,0,-'Retirement income analysis'!E94)</f>
        <v>35822.720134113049</v>
      </c>
      <c r="F95" s="35">
        <f>(B95+D95)*'Retirement income worksheet'!$C$8+IF(A40&gt;='Retirement income worksheet'!$C$13,'Retirement income worksheet'!$C$14*12,0)+IF(A40&gt;='Retirement income worksheet'!$C$11,'Retirement income worksheet'!$C$12*12,0)</f>
        <v>25450.625279543801</v>
      </c>
    </row>
    <row r="96" spans="1:6" ht="15" thickBot="1" x14ac:dyDescent="0.25">
      <c r="A96" s="33">
        <f t="shared" si="13"/>
        <v>58</v>
      </c>
      <c r="B96" s="41">
        <f>FV('Retirement income worksheet'!$C$6,1,0,-'Retirement income analysis'!B95)</f>
        <v>91542.523470326851</v>
      </c>
      <c r="C96" s="35">
        <f>IF(A41&lt;50,'Retirement income worksheet'!$C$4,'Retirement income worksheet'!$C$5)</f>
        <v>650</v>
      </c>
      <c r="D96" s="36">
        <f>C95*(((1+'Retirement income worksheet'!$C$6/12)^12-1)/('Retirement income worksheet'!$C$6/12))+D40*(1+'Retirement income worksheet'!$C$6)</f>
        <v>590917.16197996854</v>
      </c>
      <c r="E96" s="36">
        <f>FV('Retirement income worksheet'!$B$7,1,0,-'Retirement income analysis'!E95)</f>
        <v>36897.401738136439</v>
      </c>
      <c r="F96" s="35">
        <f>(B96+D96)*'Retirement income worksheet'!$C$8+IF(A41&gt;='Retirement income worksheet'!$C$13,'Retirement income worksheet'!$C$14*12,0)+IF(A41&gt;='Retirement income worksheet'!$C$11,'Retirement income worksheet'!$C$12*12,0)</f>
        <v>27298.387418011818</v>
      </c>
    </row>
    <row r="97" spans="1:6" ht="15" thickBot="1" x14ac:dyDescent="0.25">
      <c r="A97" s="33">
        <f t="shared" si="13"/>
        <v>59</v>
      </c>
      <c r="B97" s="41">
        <f>FV('Retirement income worksheet'!$C$6,1,0,-'Retirement income analysis'!B96)</f>
        <v>97035.074878546468</v>
      </c>
      <c r="C97" s="35">
        <f>IF(A42&lt;50,'Retirement income worksheet'!$C$4,'Retirement income worksheet'!$C$5)</f>
        <v>650</v>
      </c>
      <c r="D97" s="36">
        <f>C96*(((1+'Retirement income worksheet'!$C$6/12)^12-1)/('Retirement income worksheet'!$C$6/12))+D41*(1+'Retirement income worksheet'!$C$6)</f>
        <v>634390.30724115134</v>
      </c>
      <c r="E97" s="36">
        <f>FV('Retirement income worksheet'!$B$7,1,0,-'Retirement income analysis'!E96)</f>
        <v>38004.323790280534</v>
      </c>
      <c r="F97" s="35">
        <f>(B97+D97)*'Retirement income worksheet'!$C$8+IF(A42&gt;='Retirement income worksheet'!$C$13,'Retirement income worksheet'!$C$14*12,0)+IF(A42&gt;='Retirement income worksheet'!$C$11,'Retirement income worksheet'!$C$12*12,0)</f>
        <v>29257.015284787911</v>
      </c>
    </row>
    <row r="98" spans="1:6" ht="15" thickBot="1" x14ac:dyDescent="0.25">
      <c r="A98" s="33">
        <f t="shared" si="13"/>
        <v>60</v>
      </c>
      <c r="B98" s="41">
        <f>FV('Retirement income worksheet'!$C$6,1,0,-'Retirement income analysis'!B97)</f>
        <v>102857.17937125926</v>
      </c>
      <c r="C98" s="35">
        <f>IF(A43&lt;50,'Retirement income worksheet'!$C$4,'Retirement income worksheet'!$C$5)</f>
        <v>650</v>
      </c>
      <c r="D98" s="36">
        <f>C97*(((1+'Retirement income worksheet'!$C$6/12)^12-1)/('Retirement income worksheet'!$C$6/12))+D42*(1+'Retirement income worksheet'!$C$6)</f>
        <v>680471.84121800517</v>
      </c>
      <c r="E98" s="36">
        <f>FV('Retirement income worksheet'!$B$7,1,0,-'Retirement income analysis'!E97)</f>
        <v>39144.453503988952</v>
      </c>
      <c r="F98" s="35">
        <f>(B98+D98)*'Retirement income worksheet'!$C$8+IF(A43&gt;='Retirement income worksheet'!$C$13,'Retirement income worksheet'!$C$14*12,0)+IF(A43&gt;='Retirement income worksheet'!$C$11,'Retirement income worksheet'!$C$12*12,0)</f>
        <v>31333.160823570579</v>
      </c>
    </row>
    <row r="99" spans="1:6" ht="15" thickBot="1" x14ac:dyDescent="0.25">
      <c r="A99" s="33">
        <f t="shared" si="13"/>
        <v>61</v>
      </c>
      <c r="B99" s="41">
        <f>FV('Retirement income worksheet'!$C$6,1,0,-'Retirement income analysis'!B98)</f>
        <v>109028.61013353482</v>
      </c>
      <c r="C99" s="35">
        <f>IF(A44&lt;50,'Retirement income worksheet'!$C$4,'Retirement income worksheet'!$C$5)</f>
        <v>650</v>
      </c>
      <c r="D99" s="36">
        <f>C98*(((1+'Retirement income worksheet'!$C$6/12)^12-1)/('Retirement income worksheet'!$C$6/12))+D43*(1+'Retirement income worksheet'!$C$6)</f>
        <v>729318.26723347022</v>
      </c>
      <c r="E99" s="36">
        <f>FV('Retirement income worksheet'!$B$7,1,0,-'Retirement income analysis'!E98)</f>
        <v>40318.78710910862</v>
      </c>
      <c r="F99" s="35">
        <f>(B99+D99)*'Retirement income worksheet'!$C$8+IF(A44&gt;='Retirement income worksheet'!$C$13,'Retirement income worksheet'!$C$14*12,0)+IF(A44&gt;='Retirement income worksheet'!$C$11,'Retirement income worksheet'!$C$12*12,0)</f>
        <v>33533.875094680203</v>
      </c>
    </row>
    <row r="100" spans="1:6" ht="15" thickBot="1" x14ac:dyDescent="0.25">
      <c r="A100" s="33">
        <f t="shared" si="13"/>
        <v>62</v>
      </c>
      <c r="B100" s="41">
        <f>FV('Retirement income worksheet'!$C$6,1,0,-'Retirement income analysis'!B99)</f>
        <v>115570.32674154692</v>
      </c>
      <c r="C100" s="35">
        <f>IF(A45&lt;50,'Retirement income worksheet'!$C$4,'Retirement income worksheet'!$C$5)</f>
        <v>650</v>
      </c>
      <c r="D100" s="36">
        <f>C99*(((1+'Retirement income worksheet'!$C$6/12)^12-1)/('Retirement income worksheet'!$C$6/12))+D44*(1+'Retirement income worksheet'!$C$6)</f>
        <v>781095.4788098631</v>
      </c>
      <c r="E100" s="36">
        <f>FV('Retirement income worksheet'!$B$7,1,0,-'Retirement income analysis'!E99)</f>
        <v>41528.350722381881</v>
      </c>
      <c r="F100" s="35">
        <f>(B100+D100)*'Retirement income worksheet'!$C$8+IF(A45&gt;='Retirement income worksheet'!$C$13,'Retirement income worksheet'!$C$14*12,0)+IF(A45&gt;='Retirement income worksheet'!$C$11,'Retirement income worksheet'!$C$12*12,0)</f>
        <v>59866.632222056396</v>
      </c>
    </row>
    <row r="101" spans="1:6" ht="15" thickBot="1" x14ac:dyDescent="0.25">
      <c r="A101" s="33">
        <f t="shared" si="13"/>
        <v>63</v>
      </c>
      <c r="B101" s="41">
        <f>FV('Retirement income worksheet'!$C$6,1,0,-'Retirement income analysis'!B100)</f>
        <v>122504.54634603974</v>
      </c>
      <c r="C101" s="35">
        <f>IF(A46&lt;50,'Retirement income worksheet'!$C$4,'Retirement income worksheet'!$C$5)</f>
        <v>650</v>
      </c>
      <c r="D101" s="36">
        <f>C100*(((1+'Retirement income worksheet'!$C$6/12)^12-1)/('Retirement income worksheet'!$C$6/12))+D45*(1+'Retirement income worksheet'!$C$6)</f>
        <v>835979.32308083959</v>
      </c>
      <c r="E101" s="36">
        <f>FV('Retirement income worksheet'!$B$7,1,0,-'Retirement income analysis'!E100)</f>
        <v>42774.201244053336</v>
      </c>
      <c r="F101" s="35">
        <f>(B101+D101)*'Retirement income worksheet'!$C$8+IF(A46&gt;='Retirement income worksheet'!$C$13,'Retirement income worksheet'!$C$14*12,0)+IF(A46&gt;='Retirement income worksheet'!$C$11,'Retirement income worksheet'!$C$12*12,0)</f>
        <v>62339.354777075176</v>
      </c>
    </row>
    <row r="102" spans="1:6" ht="15" thickBot="1" x14ac:dyDescent="0.25">
      <c r="A102" s="33">
        <f t="shared" si="13"/>
        <v>64</v>
      </c>
      <c r="B102" s="41">
        <f>FV('Retirement income worksheet'!$C$6,1,0,-'Retirement income analysis'!B101)</f>
        <v>129854.81912680213</v>
      </c>
      <c r="C102" s="35">
        <f>IF(A47&lt;50,'Retirement income worksheet'!$C$4,'Retirement income worksheet'!$C$5)</f>
        <v>650</v>
      </c>
      <c r="D102" s="36">
        <f>C101*(((1+'Retirement income worksheet'!$C$6/12)^12-1)/('Retirement income worksheet'!$C$6/12))+D46*(1+'Retirement income worksheet'!$C$6)</f>
        <v>894156.19800807466</v>
      </c>
      <c r="E102" s="36">
        <f>FV('Retirement income worksheet'!$B$7,1,0,-'Retirement income analysis'!E101)</f>
        <v>44057.427281374934</v>
      </c>
      <c r="F102" s="35">
        <f>(B102+D102)*'Retirement income worksheet'!$C$8+IF(A47&gt;='Retirement income worksheet'!$C$13,'Retirement income worksheet'!$C$14*12,0)+IF(A47&gt;='Retirement income worksheet'!$C$11,'Retirement income worksheet'!$C$12*12,0)</f>
        <v>64960.440685395071</v>
      </c>
    </row>
    <row r="103" spans="1:6" ht="15" thickBot="1" x14ac:dyDescent="0.25">
      <c r="A103" s="33">
        <f t="shared" si="13"/>
        <v>65</v>
      </c>
      <c r="B103" s="41">
        <f>FV('Retirement income worksheet'!$C$6,1,0,-'Retirement income analysis'!B102)</f>
        <v>137646.10827441028</v>
      </c>
      <c r="C103" s="35">
        <f>IF(A48&lt;50,'Retirement income worksheet'!$C$4,'Retirement income worksheet'!$C$5)</f>
        <v>650</v>
      </c>
      <c r="D103" s="36">
        <f>C102*(((1+'Retirement income worksheet'!$C$6/12)^12-1)/('Retirement income worksheet'!$C$6/12))+D47*(1+'Retirement income worksheet'!$C$6)</f>
        <v>955823.68543094385</v>
      </c>
      <c r="E103" s="36">
        <f>FV('Retirement income worksheet'!$B$7,1,0,-'Retirement income analysis'!E102)</f>
        <v>45379.150099816186</v>
      </c>
      <c r="F103" s="35">
        <f>(B103+D103)*'Retirement income worksheet'!$C$8+IF(A48&gt;='Retirement income worksheet'!$C$13,'Retirement income worksheet'!$C$14*12,0)+IF(A48&gt;='Retirement income worksheet'!$C$11,'Retirement income worksheet'!$C$12*12,0)</f>
        <v>67738.791748214164</v>
      </c>
    </row>
    <row r="104" spans="1:6" ht="15" thickBot="1" x14ac:dyDescent="0.25">
      <c r="A104" s="33">
        <f t="shared" si="13"/>
        <v>66</v>
      </c>
      <c r="B104" s="41">
        <f>FV('Retirement income worksheet'!$C$6,1,0,-'Retirement income analysis'!B103)</f>
        <v>145904.87477087489</v>
      </c>
      <c r="C104" s="35">
        <f>IF(A49&lt;50,'Retirement income worksheet'!$C$4,'Retirement income worksheet'!$C$5)</f>
        <v>650</v>
      </c>
      <c r="D104" s="36">
        <f>C103*(((1+'Retirement income worksheet'!$C$6/12)^12-1)/('Retirement income worksheet'!$C$6/12))+D48*(1+'Retirement income worksheet'!$C$6)</f>
        <v>1021191.2220991852</v>
      </c>
      <c r="E104" s="36">
        <f>FV('Retirement income worksheet'!$B$7,1,0,-'Retirement income analysis'!E103)</f>
        <v>46740.52460281067</v>
      </c>
      <c r="F104" s="35">
        <f>(B104+D104)*'Retirement income worksheet'!$C$8+IF(A49&gt;='Retirement income worksheet'!$C$13,'Retirement income worksheet'!$C$14*12,0)+IF(A49&gt;='Retirement income worksheet'!$C$11,'Retirement income worksheet'!$C$12*12,0)</f>
        <v>70683.843874802405</v>
      </c>
    </row>
    <row r="105" spans="1:6" ht="15" thickBot="1" x14ac:dyDescent="0.25">
      <c r="A105" s="33">
        <f t="shared" si="13"/>
        <v>67</v>
      </c>
      <c r="B105" s="41">
        <f>FV('Retirement income worksheet'!$C$6,1,0,-'Retirement income analysis'!B104)</f>
        <v>154659.16725712738</v>
      </c>
      <c r="C105" s="35">
        <f>IF(A50&lt;50,'Retirement income worksheet'!$C$4,'Retirement income worksheet'!$C$5)</f>
        <v>650</v>
      </c>
      <c r="D105" s="36">
        <f>C104*(((1+'Retirement income worksheet'!$C$6/12)^12-1)/('Retirement income worksheet'!$C$6/12))+D49*(1+'Retirement income worksheet'!$C$6)</f>
        <v>1090480.8109675213</v>
      </c>
      <c r="E105" s="36">
        <f>FV('Retirement income worksheet'!$B$7,1,0,-'Retirement income analysis'!E104)</f>
        <v>48142.74034089499</v>
      </c>
      <c r="F105" s="35">
        <f>(B105+D105)*'Retirement income worksheet'!$C$8+IF(A50&gt;='Retirement income worksheet'!$C$13,'Retirement income worksheet'!$C$14*12,0)+IF(A50&gt;='Retirement income worksheet'!$C$11,'Retirement income worksheet'!$C$12*12,0)</f>
        <v>73805.599128985952</v>
      </c>
    </row>
    <row r="106" spans="1:6" ht="15" thickBot="1" x14ac:dyDescent="0.25">
      <c r="A106" s="33">
        <f t="shared" si="13"/>
        <v>68</v>
      </c>
      <c r="B106" s="41">
        <f>FV('Retirement income worksheet'!$C$6,1,0,-'Retirement income analysis'!B105)</f>
        <v>163938.71729255503</v>
      </c>
      <c r="C106" s="35">
        <f>IF(A51&lt;50,'Retirement income worksheet'!$C$4,'Retirement income worksheet'!$C$5)</f>
        <v>650</v>
      </c>
      <c r="D106" s="36">
        <f>C105*(((1+'Retirement income worksheet'!$C$6/12)^12-1)/('Retirement income worksheet'!$C$6/12))+D50*(1+'Retirement income worksheet'!$C$6)</f>
        <v>1163927.7751679574</v>
      </c>
      <c r="E106" s="36">
        <f>FV('Retirement income worksheet'!$B$7,1,0,-'Retirement income analysis'!E105)</f>
        <v>49587.022551121838</v>
      </c>
      <c r="F106" s="35">
        <f>(B106+D106)*'Retirement income worksheet'!$C$8+IF(A51&gt;='Retirement income worksheet'!$C$13,'Retirement income worksheet'!$C$14*12,0)+IF(A51&gt;='Retirement income worksheet'!$C$11,'Retirement income worksheet'!$C$12*12,0)</f>
        <v>77114.659698420495</v>
      </c>
    </row>
    <row r="107" spans="1:6" ht="15" thickBot="1" x14ac:dyDescent="0.25">
      <c r="A107" s="33">
        <f t="shared" si="13"/>
        <v>69</v>
      </c>
      <c r="B107" s="41">
        <f>FV('Retirement income worksheet'!$C$6,1,0,-'Retirement income analysis'!B106)</f>
        <v>173775.04033010834</v>
      </c>
      <c r="C107" s="35">
        <f>IF(A52&lt;50,'Retirement income worksheet'!$C$4,'Retirement income worksheet'!$C$5)</f>
        <v>650</v>
      </c>
      <c r="D107" s="36">
        <f>C106*(((1+'Retirement income worksheet'!$C$6/12)^12-1)/('Retirement income worksheet'!$C$6/12))+D51*(1+'Retirement income worksheet'!$C$6)</f>
        <v>1241781.5572204196</v>
      </c>
      <c r="E107" s="36">
        <f>FV('Retirement income worksheet'!$B$7,1,0,-'Retirement income analysis'!E106)</f>
        <v>51074.633227655497</v>
      </c>
      <c r="F107" s="35">
        <f>(B107+D107)*'Retirement income worksheet'!$C$8+IF(A52&gt;='Retirement income worksheet'!$C$13,'Retirement income worksheet'!$C$14*12,0)+IF(A52&gt;='Retirement income worksheet'!$C$11,'Retirement income worksheet'!$C$12*12,0)</f>
        <v>80622.263902021106</v>
      </c>
    </row>
    <row r="108" spans="1:6" ht="15" thickBot="1" x14ac:dyDescent="0.25">
      <c r="A108" s="17">
        <f t="shared" si="13"/>
        <v>70</v>
      </c>
      <c r="B108" s="41">
        <f>FV('Retirement income worksheet'!$C$6,1,0,-'Retirement income analysis'!B107)</f>
        <v>184201.54274991486</v>
      </c>
      <c r="C108" s="35">
        <f>IF(A53&lt;50,'Retirement income worksheet'!$C$4,'Retirement income worksheet'!$C$5)</f>
        <v>650</v>
      </c>
      <c r="D108" s="36">
        <f>C107*(((1+'Retirement income worksheet'!$C$6/12)^12-1)/('Retirement income worksheet'!$C$6/12))+D52*(1+'Retirement income worksheet'!$C$6)</f>
        <v>1324306.5661960298</v>
      </c>
      <c r="E108" s="50">
        <f>FV('Retirement income worksheet'!$B$7,1,0,-'Retirement income analysis'!E107)</f>
        <v>52606.87222448516</v>
      </c>
      <c r="F108" s="35">
        <f>(B108+D108)*'Retirement income worksheet'!$C$8+IF(A53&gt;='Retirement income worksheet'!$C$13,'Retirement income worksheet'!$C$14*12,0)+IF(A53&gt;='Retirement income worksheet'!$C$11,'Retirement income worksheet'!$C$12*12,0)</f>
        <v>84340.324357837788</v>
      </c>
    </row>
  </sheetData>
  <mergeCells count="2">
    <mergeCell ref="A55:F55"/>
    <mergeCell ref="A54:F54"/>
  </mergeCells>
  <conditionalFormatting sqref="F3:F53">
    <cfRule type="cellIs" dxfId="1" priority="3" operator="greaterThan">
      <formula>E3</formula>
    </cfRule>
  </conditionalFormatting>
  <conditionalFormatting sqref="F58:F108">
    <cfRule type="cellIs" dxfId="0" priority="1" operator="greaterThan">
      <formula>E58</formula>
    </cfRule>
  </conditionalFormatting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Worksheets</vt:lpstr>
      </vt:variant>
      <vt:variant>
        <vt:i4>4</vt:i4>
      </vt:variant>
      <vt:variant>
        <vt:lpstr>Charts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8" baseType="lpstr">
      <vt:lpstr>Read Me First</vt:lpstr>
      <vt:lpstr>Client Info</vt:lpstr>
      <vt:lpstr>Retirement income worksheet</vt:lpstr>
      <vt:lpstr>Retirement income analysis</vt:lpstr>
      <vt:lpstr>Person 1 charts</vt:lpstr>
      <vt:lpstr>Person 2 charts</vt:lpstr>
      <vt:lpstr>Person1USAssets</vt:lpstr>
      <vt:lpstr>Person2USAssets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Vijay Govindan</cp:lastModifiedBy>
  <dcterms:created xsi:type="dcterms:W3CDTF">2020-08-29T15:57:36Z</dcterms:created>
  <dcterms:modified xsi:type="dcterms:W3CDTF">2021-01-28T02:41:03Z</dcterms:modified>
  <cp:contentStatus/>
</cp:coreProperties>
</file>